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/>
  <mc:AlternateContent xmlns:mc="http://schemas.openxmlformats.org/markup-compatibility/2006">
    <mc:Choice Requires="x15">
      <x15ac:absPath xmlns:x15ac="http://schemas.microsoft.com/office/spreadsheetml/2010/11/ac" url="/Users/darrenriddle/Library/CloudStorage/GoogleDrive-darren@draworks.co.uk/My Drive/DRA Works/DRA Works Jobs/102_CaverhamAFC/17 Meetings + Reports/"/>
    </mc:Choice>
  </mc:AlternateContent>
  <xr:revisionPtr revIDLastSave="0" documentId="13_ncr:1_{FF77D213-CD77-1741-AB8B-1D9081E10DFE}" xr6:coauthVersionLast="47" xr6:coauthVersionMax="47" xr10:uidLastSave="{00000000-0000-0000-0000-000000000000}"/>
  <bookViews>
    <workbookView xWindow="51100" yWindow="1540" windowWidth="21140" windowHeight="20020" tabRatio="500" xr2:uid="{00000000-000D-0000-FFFF-FFFF00000000}"/>
  </bookViews>
  <sheets>
    <sheet name="Indicative metric" sheetId="3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43" i="3" l="1"/>
  <c r="C41" i="3"/>
  <c r="J21" i="3"/>
  <c r="D21" i="3"/>
  <c r="L21" i="3" s="1"/>
  <c r="L22" i="3" s="1"/>
  <c r="L20" i="3"/>
  <c r="D20" i="3"/>
  <c r="J15" i="3"/>
  <c r="D15" i="3"/>
  <c r="L15" i="3" s="1"/>
  <c r="C14" i="3"/>
  <c r="D14" i="3" s="1"/>
  <c r="L14" i="3" s="1"/>
  <c r="L7" i="3"/>
  <c r="L8" i="3" s="1"/>
  <c r="D7" i="3"/>
  <c r="I33" i="3" l="1"/>
  <c r="I30" i="3"/>
  <c r="I25" i="3"/>
  <c r="C37" i="3"/>
  <c r="C44" i="3" s="1"/>
  <c r="C45" i="3" s="1"/>
  <c r="L16" i="3"/>
  <c r="I27" i="3" l="1"/>
  <c r="I26" i="3"/>
  <c r="I32" i="3"/>
  <c r="I28" i="3"/>
</calcChain>
</file>

<file path=xl/sharedStrings.xml><?xml version="1.0" encoding="utf-8"?>
<sst xmlns="http://schemas.openxmlformats.org/spreadsheetml/2006/main" count="89" uniqueCount="67">
  <si>
    <t>Poor</t>
  </si>
  <si>
    <t>Strategic significance</t>
  </si>
  <si>
    <t>Indicative biodiversity unit calculation — Caversham AFC Pavilion</t>
  </si>
  <si>
    <t>Yellow = confirm by survey. Blue = input. Black = formula. Units are 'biodiversity units'. Area in hectares (1 ha = 10,000 m2).</t>
  </si>
  <si>
    <t>SECTION A — Baseline (existing habitats to be lost / changed)</t>
  </si>
  <si>
    <t>Habitat parcel</t>
  </si>
  <si>
    <t>Area (m2)</t>
  </si>
  <si>
    <t>Area (ha)</t>
  </si>
  <si>
    <t>Distinctiveness</t>
  </si>
  <si>
    <t>Dist. score</t>
  </si>
  <si>
    <t>Condition</t>
  </si>
  <si>
    <t>Cond. score</t>
  </si>
  <si>
    <t>Strat. sig.</t>
  </si>
  <si>
    <t>Temporal</t>
  </si>
  <si>
    <t>Difficulty</t>
  </si>
  <si>
    <t>Biodiversity units</t>
  </si>
  <si>
    <t>Amenity grassland (lost)</t>
  </si>
  <si>
    <t>Modified grassland (Low)</t>
  </si>
  <si>
    <t>n/a</t>
  </si>
  <si>
    <t>Baseline area-habitat units</t>
  </si>
  <si>
    <t>Note: existing hardstanding / building footprint is unchanged and nets to zero, so it is excluded here.</t>
  </si>
  <si>
    <t>SECTION B — Post-development (area habitats after the scheme)</t>
  </si>
  <si>
    <t>Paving/gravel/built (on former grass)</t>
  </si>
  <si>
    <t>Developed/sealed (V.Low)</t>
  </si>
  <si>
    <t>Native perennial wildflower planting</t>
  </si>
  <si>
    <t>Other neutral grassland (Medium)</t>
  </si>
  <si>
    <t>Good (target)</t>
  </si>
  <si>
    <t>Post-development area-habitat units</t>
  </si>
  <si>
    <t>Wildflower planting modelled as created Other neutral grassland (Medium distinctiveness), target GOOD condition, ~5 yrs to target, Medium creation difficulty. The net area position is marginal: if only MODERATE condition is credible, or the tool sets a longer time-to-target, 90 m2 will fall short and more area is needed. Confirm against the actual metric and size with headroom.</t>
  </si>
  <si>
    <t>SECTION C — Hedgerows (linear habitats — separate currency)</t>
  </si>
  <si>
    <t>Hedgerow</t>
  </si>
  <si>
    <t>Length (m)</t>
  </si>
  <si>
    <t>Length (km)</t>
  </si>
  <si>
    <t>Type</t>
  </si>
  <si>
    <t>Hedgerow units</t>
  </si>
  <si>
    <t>Baseline (existing hedge)</t>
  </si>
  <si>
    <t>none</t>
  </si>
  <si>
    <t>NEW native hedgerow (created)</t>
  </si>
  <si>
    <t>Native hedgerow (native species)</t>
  </si>
  <si>
    <t>Moderate (target)</t>
  </si>
  <si>
    <t>Net hedgerow units (post - baseline)</t>
  </si>
  <si>
    <t>Distinctiveness: Native hedgerow = Medium (4). If the hedge is planted and managed as a native SPECIES-RICH hedgerow (typically 5+ native woody species per 30 m), it qualifies as High distinctiveness — change F21 from 4 to 6 and L21 recalculates. Targeting Good condition (change H21 from 2 to 3) raises it further.</t>
  </si>
  <si>
    <t>SECTION D — Net position and EN12 test</t>
  </si>
  <si>
    <t>Area-habitat: baseline units</t>
  </si>
  <si>
    <t>Area-habitat: post-development units</t>
  </si>
  <si>
    <t>AREA-HABITAT NET CHANGE (units)</t>
  </si>
  <si>
    <t>AREA-HABITAT NET CHANGE (%)</t>
  </si>
  <si>
    <t>Hedgerow: net change (units)</t>
  </si>
  <si>
    <t>EN12 test — area habitats (&gt;=0 to pass)</t>
  </si>
  <si>
    <t>EN12 test — hedgerows (&gt;=0 to pass)</t>
  </si>
  <si>
    <t>SECTION F — How much NEW area habitat is needed for 'no net loss'</t>
  </si>
  <si>
    <t>This closes the AREA-HABITAT gap only (hedgerows are already a separate gain).</t>
  </si>
  <si>
    <t>Area-habitat deficit to replace (units)</t>
  </si>
  <si>
    <t>Baseline grass units minus units retained on that footprint.</t>
  </si>
  <si>
    <t>Chosen created habitat — dist. score</t>
  </si>
  <si>
    <t>e.g. 4 = Medium (species-rich grassland). Blue = input.</t>
  </si>
  <si>
    <t>Chosen created habitat — condition score</t>
  </si>
  <si>
    <t>e.g. 3 = Good target condition.</t>
  </si>
  <si>
    <t>Temporal multiplier (yrs to target)</t>
  </si>
  <si>
    <t>Assumes 5 years to target.</t>
  </si>
  <si>
    <t>Difficulty multiplier</t>
  </si>
  <si>
    <t>e.g. 0.67 = Medium difficulty.</t>
  </si>
  <si>
    <t>Units generated per hectare created</t>
  </si>
  <si>
    <t>product of the factors above</t>
  </si>
  <si>
    <t>REQUIRED created area (ha)</t>
  </si>
  <si>
    <t>REQUIRED created area (m2)</t>
  </si>
  <si>
    <t>&lt;-- new area habitat needed to reach no net loss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</si>
</sst>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0"/>
    <numFmt numFmtId="165" formatCode="0.0"/>
    <numFmt numFmtId="166" formatCode="0.000"/>
    <numFmt numFmtId="167" formatCode="0.0%"/>
  </numFmts>
  <fonts count="10" x14ac:knownFonts="1">
    <font>
      <sz val="11"/>
      <color theme="1"/>
      <name val="Calibri"/>
      <family val="2"/>
      <charset val="1"/>
    </font>
    <font>
      <b/>
      <sz val="14"/>
      <color rgb="FFFFFFFF"/>
      <name val="Arial"/>
      <family val="2"/>
    </font>
    <font>
      <sz val="10"/>
      <name val="Arial"/>
      <family val="2"/>
    </font>
    <font>
      <b/>
      <sz val="10"/>
      <color rgb="FFC00000"/>
      <name val="Arial"/>
      <family val="2"/>
    </font>
    <font>
      <b/>
      <sz val="12"/>
      <color rgb="FFFFFFFF"/>
      <name val="Arial"/>
      <family val="2"/>
    </font>
    <font>
      <i/>
      <sz val="9"/>
      <color rgb="FF555555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0"/>
      <color rgb="FF0000FF"/>
      <name val="Arial"/>
      <family val="2"/>
    </font>
    <font>
      <i/>
      <sz val="9"/>
      <color rgb="FFC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D9D9D9"/>
        <bgColor rgb="FFE2EFDA"/>
      </patternFill>
    </fill>
    <fill>
      <patternFill patternType="solid">
        <fgColor rgb="FF2E5496"/>
        <bgColor rgb="FF1F3864"/>
      </patternFill>
    </fill>
    <fill>
      <patternFill patternType="solid">
        <fgColor rgb="FFFFF2CC"/>
        <bgColor rgb="FFFCE4E4"/>
      </patternFill>
    </fill>
    <fill>
      <patternFill patternType="solid">
        <fgColor rgb="FFE2EFDA"/>
        <bgColor rgb="FFFFF2CC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0" borderId="1" xfId="0" applyFont="1" applyBorder="1" applyAlignment="1">
      <alignment horizontal="center" vertical="center"/>
    </xf>
    <xf numFmtId="167" fontId="7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6" fillId="0" borderId="1" xfId="0" applyFont="1" applyBorder="1"/>
    <xf numFmtId="164" fontId="7" fillId="0" borderId="1" xfId="0" applyNumberFormat="1" applyFont="1" applyBorder="1" applyAlignment="1">
      <alignment horizontal="center" vertical="center"/>
    </xf>
    <xf numFmtId="0" fontId="2" fillId="0" borderId="1" xfId="0" applyFont="1" applyBorder="1"/>
    <xf numFmtId="0" fontId="5" fillId="0" borderId="0" xfId="0" applyFont="1" applyAlignment="1">
      <alignment vertical="top" wrapText="1"/>
    </xf>
    <xf numFmtId="0" fontId="9" fillId="0" borderId="0" xfId="0" applyFont="1" applyAlignment="1">
      <alignment vertical="top" wrapText="1"/>
    </xf>
    <xf numFmtId="0" fontId="4" fillId="4" borderId="0" xfId="0" applyFont="1" applyFill="1"/>
    <xf numFmtId="0" fontId="1" fillId="2" borderId="0" xfId="0" applyFont="1" applyFill="1" applyAlignment="1">
      <alignment vertical="center"/>
    </xf>
    <xf numFmtId="0" fontId="5" fillId="0" borderId="0" xfId="0" applyFont="1"/>
    <xf numFmtId="0" fontId="6" fillId="0" borderId="1" xfId="0" applyFont="1" applyBorder="1"/>
    <xf numFmtId="0" fontId="2" fillId="0" borderId="1" xfId="0" applyFont="1" applyBorder="1"/>
    <xf numFmtId="0" fontId="6" fillId="3" borderId="1" xfId="0" applyFont="1" applyFill="1" applyBorder="1" applyAlignment="1">
      <alignment horizontal="center" vertical="center" wrapText="1"/>
    </xf>
    <xf numFmtId="1" fontId="8" fillId="5" borderId="1" xfId="0" applyNumberFormat="1" applyFont="1" applyFill="1" applyBorder="1" applyAlignment="1">
      <alignment horizontal="center" vertical="center"/>
    </xf>
    <xf numFmtId="164" fontId="7" fillId="0" borderId="1" xfId="0" applyNumberFormat="1" applyFont="1" applyBorder="1" applyAlignment="1">
      <alignment horizontal="center" vertical="center"/>
    </xf>
    <xf numFmtId="0" fontId="8" fillId="5" borderId="1" xfId="0" applyFont="1" applyFill="1" applyBorder="1"/>
    <xf numFmtId="165" fontId="8" fillId="5" borderId="1" xfId="0" applyNumberFormat="1" applyFont="1" applyFill="1" applyBorder="1" applyAlignment="1">
      <alignment horizontal="center" vertical="center"/>
    </xf>
    <xf numFmtId="2" fontId="8" fillId="5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0" fontId="6" fillId="3" borderId="1" xfId="0" applyFont="1" applyFill="1" applyBorder="1"/>
    <xf numFmtId="0" fontId="2" fillId="3" borderId="1" xfId="0" applyFont="1" applyFill="1" applyBorder="1"/>
    <xf numFmtId="164" fontId="6" fillId="3" borderId="1" xfId="0" applyNumberFormat="1" applyFont="1" applyFill="1" applyBorder="1" applyAlignment="1">
      <alignment horizontal="center" vertical="center"/>
    </xf>
    <xf numFmtId="1" fontId="7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6" borderId="1" xfId="0" applyFont="1" applyFill="1" applyBorder="1"/>
    <xf numFmtId="2" fontId="7" fillId="0" borderId="1" xfId="0" applyNumberFormat="1" applyFont="1" applyBorder="1" applyAlignment="1">
      <alignment horizontal="center" vertical="center"/>
    </xf>
    <xf numFmtId="166" fontId="7" fillId="0" borderId="1" xfId="0" applyNumberFormat="1" applyFont="1" applyBorder="1" applyAlignment="1">
      <alignment horizontal="center" vertical="center"/>
    </xf>
    <xf numFmtId="1" fontId="3" fillId="6" borderId="1" xfId="0" applyNumberFormat="1" applyFont="1" applyFill="1" applyBorder="1" applyAlignment="1">
      <alignment horizontal="center" vertic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CE4E4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1F3864"/>
      <rgbColor rgb="FF339966"/>
      <rgbColor rgb="FF003300"/>
      <rgbColor rgb="FF333300"/>
      <rgbColor rgb="FF993300"/>
      <rgbColor rgb="FF993366"/>
      <rgbColor rgb="FF2E5496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L45"/>
  <sheetViews>
    <sheetView showGridLines="0" tabSelected="1" zoomScaleNormal="100" workbookViewId="0"/>
  </sheetViews>
  <sheetFormatPr baseColWidth="10" defaultColWidth="8.6640625" defaultRowHeight="15" x14ac:dyDescent="0.2"/>
  <cols>
    <col min="1" max="1" width="2" customWidth="1"/>
    <col min="2" max="2" width="26" customWidth="1"/>
    <col min="3" max="3" width="11" customWidth="1"/>
    <col min="4" max="4" width="10" customWidth="1"/>
    <col min="5" max="5" width="13" customWidth="1"/>
    <col min="6" max="6" width="10" customWidth="1"/>
    <col min="7" max="7" width="12" customWidth="1"/>
    <col min="8" max="8" width="11" customWidth="1"/>
    <col min="9" max="9" width="12" customWidth="1"/>
    <col min="10" max="10" width="11" customWidth="1"/>
    <col min="11" max="12" width="13" customWidth="1"/>
  </cols>
  <sheetData>
    <row r="2" spans="2:12" ht="24" customHeight="1" x14ac:dyDescent="0.2">
      <c r="B2" s="10" t="s">
        <v>2</v>
      </c>
      <c r="C2" s="10"/>
      <c r="D2" s="10"/>
      <c r="E2" s="10"/>
      <c r="F2" s="10"/>
      <c r="G2" s="10"/>
      <c r="H2" s="10"/>
      <c r="I2" s="10"/>
      <c r="J2" s="10"/>
      <c r="K2" s="10"/>
    </row>
    <row r="3" spans="2:12" ht="15" customHeight="1" x14ac:dyDescent="0.2">
      <c r="B3" s="11" t="s">
        <v>3</v>
      </c>
    </row>
    <row r="5" spans="2:12" ht="15" customHeight="1" x14ac:dyDescent="0.2">
      <c r="B5" s="9" t="s">
        <v>4</v>
      </c>
      <c r="C5" s="9"/>
      <c r="D5" s="9"/>
      <c r="E5" s="9"/>
      <c r="F5" s="9"/>
      <c r="G5" s="9"/>
      <c r="H5" s="9"/>
      <c r="I5" s="9"/>
      <c r="J5" s="9"/>
      <c r="K5" s="9"/>
    </row>
    <row r="6" spans="2:12" ht="30" customHeight="1" x14ac:dyDescent="0.2">
      <c r="B6" s="14" t="s">
        <v>5</v>
      </c>
      <c r="C6" s="14" t="s">
        <v>6</v>
      </c>
      <c r="D6" s="14" t="s">
        <v>7</v>
      </c>
      <c r="E6" s="14" t="s">
        <v>8</v>
      </c>
      <c r="F6" s="14" t="s">
        <v>9</v>
      </c>
      <c r="G6" s="14" t="s">
        <v>10</v>
      </c>
      <c r="H6" s="14" t="s">
        <v>11</v>
      </c>
      <c r="I6" s="14" t="s">
        <v>12</v>
      </c>
      <c r="J6" s="14" t="s">
        <v>13</v>
      </c>
      <c r="K6" s="14" t="s">
        <v>14</v>
      </c>
      <c r="L6" s="14" t="s">
        <v>15</v>
      </c>
    </row>
    <row r="7" spans="2:12" ht="15" customHeight="1" x14ac:dyDescent="0.2">
      <c r="B7" s="13" t="s">
        <v>16</v>
      </c>
      <c r="C7" s="15">
        <v>300</v>
      </c>
      <c r="D7" s="16">
        <f>C7/10000</f>
        <v>0.03</v>
      </c>
      <c r="E7" s="17" t="s">
        <v>17</v>
      </c>
      <c r="F7" s="18">
        <v>2</v>
      </c>
      <c r="G7" s="17" t="s">
        <v>0</v>
      </c>
      <c r="H7" s="18">
        <v>1</v>
      </c>
      <c r="I7" s="19">
        <v>1</v>
      </c>
      <c r="J7" s="20" t="s">
        <v>18</v>
      </c>
      <c r="K7" s="20" t="s">
        <v>18</v>
      </c>
      <c r="L7" s="21">
        <f>D7*F7*H7*I7</f>
        <v>0.06</v>
      </c>
    </row>
    <row r="8" spans="2:12" ht="15" customHeight="1" x14ac:dyDescent="0.2">
      <c r="B8" s="22" t="s">
        <v>19</v>
      </c>
      <c r="C8" s="23"/>
      <c r="D8" s="23"/>
      <c r="E8" s="23"/>
      <c r="F8" s="23"/>
      <c r="G8" s="23"/>
      <c r="H8" s="23"/>
      <c r="I8" s="23"/>
      <c r="J8" s="23"/>
      <c r="K8" s="23"/>
      <c r="L8" s="24">
        <f>SUM(L7:L7)</f>
        <v>0.06</v>
      </c>
    </row>
    <row r="10" spans="2:12" ht="15" customHeight="1" x14ac:dyDescent="0.2">
      <c r="B10" s="11" t="s">
        <v>20</v>
      </c>
    </row>
    <row r="12" spans="2:12" ht="15" customHeight="1" x14ac:dyDescent="0.2">
      <c r="B12" s="9" t="s">
        <v>21</v>
      </c>
      <c r="C12" s="9"/>
      <c r="D12" s="9"/>
      <c r="E12" s="9"/>
      <c r="F12" s="9"/>
      <c r="G12" s="9"/>
      <c r="H12" s="9"/>
      <c r="I12" s="9"/>
      <c r="J12" s="9"/>
      <c r="K12" s="9"/>
    </row>
    <row r="13" spans="2:12" ht="30" customHeight="1" x14ac:dyDescent="0.2">
      <c r="B13" s="14" t="s">
        <v>5</v>
      </c>
      <c r="C13" s="14" t="s">
        <v>6</v>
      </c>
      <c r="D13" s="14" t="s">
        <v>7</v>
      </c>
      <c r="E13" s="14" t="s">
        <v>8</v>
      </c>
      <c r="F13" s="14" t="s">
        <v>9</v>
      </c>
      <c r="G13" s="14" t="s">
        <v>10</v>
      </c>
      <c r="H13" s="14" t="s">
        <v>11</v>
      </c>
      <c r="I13" s="14" t="s">
        <v>12</v>
      </c>
      <c r="J13" s="14" t="s">
        <v>13</v>
      </c>
      <c r="K13" s="14" t="s">
        <v>14</v>
      </c>
      <c r="L13" s="14" t="s">
        <v>15</v>
      </c>
    </row>
    <row r="14" spans="2:12" ht="15" customHeight="1" x14ac:dyDescent="0.2">
      <c r="B14" s="13" t="s">
        <v>22</v>
      </c>
      <c r="C14" s="25">
        <f>C7</f>
        <v>300</v>
      </c>
      <c r="D14" s="16">
        <f>C14/10000</f>
        <v>0.03</v>
      </c>
      <c r="E14" s="17" t="s">
        <v>23</v>
      </c>
      <c r="F14" s="18">
        <v>0</v>
      </c>
      <c r="G14" s="26" t="s">
        <v>18</v>
      </c>
      <c r="H14" s="18">
        <v>1</v>
      </c>
      <c r="I14" s="19">
        <v>1</v>
      </c>
      <c r="J14" s="19">
        <v>1</v>
      </c>
      <c r="K14" s="19">
        <v>1</v>
      </c>
      <c r="L14" s="16">
        <f>D14*F14*H14*I14*J14*K14</f>
        <v>0</v>
      </c>
    </row>
    <row r="15" spans="2:12" ht="15" customHeight="1" x14ac:dyDescent="0.2">
      <c r="B15" s="27" t="s">
        <v>24</v>
      </c>
      <c r="C15" s="15">
        <v>150</v>
      </c>
      <c r="D15" s="16">
        <f>C15/10000</f>
        <v>1.4999999999999999E-2</v>
      </c>
      <c r="E15" s="17" t="s">
        <v>25</v>
      </c>
      <c r="F15" s="18">
        <v>4</v>
      </c>
      <c r="G15" s="17" t="s">
        <v>26</v>
      </c>
      <c r="H15" s="18">
        <v>3</v>
      </c>
      <c r="I15" s="19">
        <v>1</v>
      </c>
      <c r="J15" s="28">
        <f>1/(1.035)^5</f>
        <v>0.84197316685852419</v>
      </c>
      <c r="K15" s="19">
        <v>0.67</v>
      </c>
      <c r="L15" s="16">
        <f>D15*F15*H15*I15*J15*K15</f>
        <v>0.10154196392313801</v>
      </c>
    </row>
    <row r="16" spans="2:12" ht="15" customHeight="1" x14ac:dyDescent="0.2">
      <c r="B16" s="22" t="s">
        <v>27</v>
      </c>
      <c r="C16" s="23"/>
      <c r="D16" s="23"/>
      <c r="E16" s="23"/>
      <c r="F16" s="23"/>
      <c r="G16" s="23"/>
      <c r="H16" s="23"/>
      <c r="I16" s="23"/>
      <c r="J16" s="23"/>
      <c r="K16" s="23"/>
      <c r="L16" s="24">
        <f>SUM(L14:L15)</f>
        <v>0.10154196392313801</v>
      </c>
    </row>
    <row r="17" spans="2:12" ht="42" customHeight="1" x14ac:dyDescent="0.2">
      <c r="B17" s="8" t="s">
        <v>28</v>
      </c>
      <c r="C17" s="8"/>
      <c r="D17" s="8"/>
      <c r="E17" s="8"/>
      <c r="F17" s="8"/>
      <c r="G17" s="8"/>
      <c r="H17" s="8"/>
      <c r="I17" s="8"/>
      <c r="J17" s="8"/>
      <c r="K17" s="8"/>
      <c r="L17" s="8"/>
    </row>
    <row r="18" spans="2:12" ht="15" customHeight="1" x14ac:dyDescent="0.2">
      <c r="B18" s="9" t="s">
        <v>29</v>
      </c>
      <c r="C18" s="9"/>
      <c r="D18" s="9"/>
      <c r="E18" s="9"/>
      <c r="F18" s="9"/>
      <c r="G18" s="9"/>
      <c r="H18" s="9"/>
      <c r="I18" s="9"/>
      <c r="J18" s="9"/>
      <c r="K18" s="9"/>
    </row>
    <row r="19" spans="2:12" ht="30" customHeight="1" x14ac:dyDescent="0.2">
      <c r="B19" s="14" t="s">
        <v>30</v>
      </c>
      <c r="C19" s="14" t="s">
        <v>31</v>
      </c>
      <c r="D19" s="14" t="s">
        <v>32</v>
      </c>
      <c r="E19" s="14" t="s">
        <v>33</v>
      </c>
      <c r="F19" s="14" t="s">
        <v>9</v>
      </c>
      <c r="G19" s="14" t="s">
        <v>10</v>
      </c>
      <c r="H19" s="14" t="s">
        <v>11</v>
      </c>
      <c r="I19" s="14" t="s">
        <v>12</v>
      </c>
      <c r="J19" s="14" t="s">
        <v>13</v>
      </c>
      <c r="K19" s="14" t="s">
        <v>14</v>
      </c>
      <c r="L19" s="14" t="s">
        <v>34</v>
      </c>
    </row>
    <row r="20" spans="2:12" ht="15" customHeight="1" x14ac:dyDescent="0.2">
      <c r="B20" s="13" t="s">
        <v>35</v>
      </c>
      <c r="C20" s="15">
        <v>0</v>
      </c>
      <c r="D20" s="29">
        <f>C20/1000</f>
        <v>0</v>
      </c>
      <c r="E20" s="13" t="s">
        <v>36</v>
      </c>
      <c r="F20" s="18">
        <v>0</v>
      </c>
      <c r="G20" s="26" t="s">
        <v>18</v>
      </c>
      <c r="H20" s="18">
        <v>0</v>
      </c>
      <c r="I20" s="19">
        <v>1</v>
      </c>
      <c r="J20" s="20" t="s">
        <v>18</v>
      </c>
      <c r="K20" s="20" t="s">
        <v>18</v>
      </c>
      <c r="L20" s="16">
        <f>D20*F20*H20*I20</f>
        <v>0</v>
      </c>
    </row>
    <row r="21" spans="2:12" ht="15" customHeight="1" x14ac:dyDescent="0.2">
      <c r="B21" s="27" t="s">
        <v>37</v>
      </c>
      <c r="C21" s="15">
        <v>44</v>
      </c>
      <c r="D21" s="29">
        <f>C21/1000</f>
        <v>4.3999999999999997E-2</v>
      </c>
      <c r="E21" s="17" t="s">
        <v>38</v>
      </c>
      <c r="F21" s="18">
        <v>4</v>
      </c>
      <c r="G21" s="17" t="s">
        <v>39</v>
      </c>
      <c r="H21" s="18">
        <v>2</v>
      </c>
      <c r="I21" s="19">
        <v>1</v>
      </c>
      <c r="J21" s="28">
        <f>1/(1.035)^5</f>
        <v>0.84197316685852419</v>
      </c>
      <c r="K21" s="19">
        <v>1</v>
      </c>
      <c r="L21" s="16">
        <f>D21*F21*H21*I21*J21*K21</f>
        <v>0.29637455473420049</v>
      </c>
    </row>
    <row r="22" spans="2:12" ht="15" customHeight="1" x14ac:dyDescent="0.2">
      <c r="B22" s="22" t="s">
        <v>40</v>
      </c>
      <c r="C22" s="23"/>
      <c r="D22" s="23"/>
      <c r="E22" s="23"/>
      <c r="F22" s="23"/>
      <c r="G22" s="23"/>
      <c r="H22" s="23"/>
      <c r="I22" s="23"/>
      <c r="J22" s="23"/>
      <c r="K22" s="23"/>
      <c r="L22" s="24">
        <f>L21-L20</f>
        <v>0.29637455473420049</v>
      </c>
    </row>
    <row r="23" spans="2:12" ht="39.75" customHeight="1" x14ac:dyDescent="0.2">
      <c r="B23" s="7" t="s">
        <v>41</v>
      </c>
      <c r="C23" s="7"/>
      <c r="D23" s="7"/>
      <c r="E23" s="7"/>
      <c r="F23" s="7"/>
      <c r="G23" s="7"/>
      <c r="H23" s="7"/>
      <c r="I23" s="7"/>
      <c r="J23" s="7"/>
      <c r="K23" s="7"/>
      <c r="L23" s="7"/>
    </row>
    <row r="24" spans="2:12" ht="15" customHeight="1" x14ac:dyDescent="0.2">
      <c r="B24" s="9" t="s">
        <v>42</v>
      </c>
      <c r="C24" s="9"/>
      <c r="D24" s="9"/>
      <c r="E24" s="9"/>
      <c r="F24" s="9"/>
      <c r="G24" s="9"/>
      <c r="H24" s="9"/>
      <c r="I24" s="9"/>
      <c r="J24" s="9"/>
      <c r="K24" s="9"/>
    </row>
    <row r="25" spans="2:12" ht="15" customHeight="1" x14ac:dyDescent="0.2">
      <c r="B25" s="6" t="s">
        <v>43</v>
      </c>
      <c r="C25" s="6"/>
      <c r="D25" s="6"/>
      <c r="E25" s="6"/>
      <c r="F25" s="6"/>
      <c r="G25" s="6"/>
      <c r="H25" s="6"/>
      <c r="I25" s="5">
        <f>L8</f>
        <v>0.06</v>
      </c>
      <c r="J25" s="5"/>
      <c r="K25" s="5"/>
    </row>
    <row r="26" spans="2:12" ht="15" customHeight="1" x14ac:dyDescent="0.2">
      <c r="B26" s="6" t="s">
        <v>44</v>
      </c>
      <c r="C26" s="6"/>
      <c r="D26" s="6"/>
      <c r="E26" s="6"/>
      <c r="F26" s="6"/>
      <c r="G26" s="6"/>
      <c r="H26" s="6"/>
      <c r="I26" s="5">
        <f>L16</f>
        <v>0.10154196392313801</v>
      </c>
      <c r="J26" s="5"/>
      <c r="K26" s="5"/>
    </row>
    <row r="27" spans="2:12" ht="15" customHeight="1" x14ac:dyDescent="0.2">
      <c r="B27" s="4" t="s">
        <v>45</v>
      </c>
      <c r="C27" s="4"/>
      <c r="D27" s="4"/>
      <c r="E27" s="4"/>
      <c r="F27" s="4"/>
      <c r="G27" s="4"/>
      <c r="H27" s="4"/>
      <c r="I27" s="3">
        <f>L16-L8</f>
        <v>4.1541963923138012E-2</v>
      </c>
      <c r="J27" s="3"/>
      <c r="K27" s="3"/>
    </row>
    <row r="28" spans="2:12" ht="15" customHeight="1" x14ac:dyDescent="0.2">
      <c r="B28" s="4" t="s">
        <v>46</v>
      </c>
      <c r="C28" s="4"/>
      <c r="D28" s="4"/>
      <c r="E28" s="4"/>
      <c r="F28" s="4"/>
      <c r="G28" s="4"/>
      <c r="H28" s="4"/>
      <c r="I28" s="2">
        <f>IF(L8=0,0,(L16-L8)/L8)</f>
        <v>0.6923660653856335</v>
      </c>
      <c r="J28" s="2"/>
      <c r="K28" s="2"/>
    </row>
    <row r="30" spans="2:12" ht="15" customHeight="1" x14ac:dyDescent="0.2">
      <c r="B30" s="6" t="s">
        <v>47</v>
      </c>
      <c r="C30" s="6"/>
      <c r="D30" s="6"/>
      <c r="E30" s="6"/>
      <c r="F30" s="6"/>
      <c r="G30" s="6"/>
      <c r="H30" s="6"/>
      <c r="I30" s="5">
        <f>L22</f>
        <v>0.29637455473420049</v>
      </c>
      <c r="J30" s="5"/>
      <c r="K30" s="5"/>
    </row>
    <row r="32" spans="2:12" ht="15" customHeight="1" x14ac:dyDescent="0.2">
      <c r="B32" s="4" t="s">
        <v>48</v>
      </c>
      <c r="C32" s="4"/>
      <c r="D32" s="4"/>
      <c r="E32" s="4"/>
      <c r="F32" s="4"/>
      <c r="G32" s="4"/>
      <c r="H32" s="4"/>
      <c r="I32" s="1" t="str">
        <f>IF(L16-L8&gt;=0,"PASS — no net loss","FAIL — net loss")</f>
        <v>PASS — no net loss</v>
      </c>
      <c r="J32" s="1"/>
      <c r="K32" s="1"/>
    </row>
    <row r="33" spans="2:11" ht="15" customHeight="1" x14ac:dyDescent="0.2">
      <c r="B33" s="4" t="s">
        <v>49</v>
      </c>
      <c r="C33" s="4"/>
      <c r="D33" s="4"/>
      <c r="E33" s="4"/>
      <c r="F33" s="4"/>
      <c r="G33" s="4"/>
      <c r="H33" s="4"/>
      <c r="I33" s="1" t="str">
        <f>IF(L22&gt;=0,"PASS","FAIL")</f>
        <v>PASS</v>
      </c>
      <c r="J33" s="1"/>
      <c r="K33" s="1"/>
    </row>
    <row r="35" spans="2:11" ht="15" customHeight="1" x14ac:dyDescent="0.2">
      <c r="B35" s="9" t="s">
        <v>50</v>
      </c>
      <c r="C35" s="9"/>
      <c r="D35" s="9"/>
      <c r="E35" s="9"/>
      <c r="F35" s="9"/>
      <c r="G35" s="9"/>
      <c r="H35" s="9"/>
      <c r="I35" s="9"/>
      <c r="J35" s="9"/>
      <c r="K35" s="9"/>
    </row>
    <row r="36" spans="2:11" ht="15" customHeight="1" x14ac:dyDescent="0.2">
      <c r="B36" s="11" t="s">
        <v>51</v>
      </c>
    </row>
    <row r="37" spans="2:11" ht="15" customHeight="1" x14ac:dyDescent="0.2">
      <c r="B37" s="13" t="s">
        <v>52</v>
      </c>
      <c r="C37" s="16">
        <f>MAX(0,L8-L14)</f>
        <v>0.06</v>
      </c>
      <c r="D37" s="31" t="s">
        <v>53</v>
      </c>
      <c r="E37" s="31"/>
      <c r="F37" s="31"/>
      <c r="G37" s="31"/>
      <c r="H37" s="31"/>
      <c r="I37" s="31"/>
      <c r="J37" s="31"/>
      <c r="K37" s="31"/>
    </row>
    <row r="38" spans="2:11" ht="15" customHeight="1" x14ac:dyDescent="0.2">
      <c r="B38" s="13" t="s">
        <v>54</v>
      </c>
      <c r="C38" s="18">
        <v>4</v>
      </c>
      <c r="D38" s="31" t="s">
        <v>55</v>
      </c>
      <c r="E38" s="31"/>
      <c r="F38" s="31"/>
      <c r="G38" s="31"/>
      <c r="H38" s="31"/>
      <c r="I38" s="31"/>
      <c r="J38" s="31"/>
      <c r="K38" s="31"/>
    </row>
    <row r="39" spans="2:11" ht="15" customHeight="1" x14ac:dyDescent="0.2">
      <c r="B39" s="13" t="s">
        <v>56</v>
      </c>
      <c r="C39" s="18">
        <v>3</v>
      </c>
      <c r="D39" s="31" t="s">
        <v>57</v>
      </c>
      <c r="E39" s="31"/>
      <c r="F39" s="31"/>
      <c r="G39" s="31"/>
      <c r="H39" s="31"/>
      <c r="I39" s="31"/>
      <c r="J39" s="31"/>
      <c r="K39" s="31"/>
    </row>
    <row r="40" spans="2:11" ht="15" customHeight="1" x14ac:dyDescent="0.2">
      <c r="B40" s="13" t="s">
        <v>1</v>
      </c>
      <c r="C40" s="19">
        <v>1</v>
      </c>
      <c r="D40" s="31"/>
      <c r="E40" s="31"/>
      <c r="F40" s="31"/>
      <c r="G40" s="31"/>
      <c r="H40" s="31"/>
      <c r="I40" s="31"/>
      <c r="J40" s="31"/>
      <c r="K40" s="31"/>
    </row>
    <row r="41" spans="2:11" ht="15" customHeight="1" x14ac:dyDescent="0.2">
      <c r="B41" s="13" t="s">
        <v>58</v>
      </c>
      <c r="C41" s="28">
        <f>1/(1.035)^5</f>
        <v>0.84197316685852419</v>
      </c>
      <c r="D41" s="31" t="s">
        <v>59</v>
      </c>
      <c r="E41" s="31"/>
      <c r="F41" s="31"/>
      <c r="G41" s="31"/>
      <c r="H41" s="31"/>
      <c r="I41" s="31"/>
      <c r="J41" s="31"/>
      <c r="K41" s="31"/>
    </row>
    <row r="42" spans="2:11" ht="15" customHeight="1" x14ac:dyDescent="0.2">
      <c r="B42" s="13" t="s">
        <v>60</v>
      </c>
      <c r="C42" s="19">
        <v>0.67</v>
      </c>
      <c r="D42" s="31" t="s">
        <v>61</v>
      </c>
      <c r="E42" s="31"/>
      <c r="F42" s="31"/>
      <c r="G42" s="31"/>
      <c r="H42" s="31"/>
      <c r="I42" s="31"/>
      <c r="J42" s="31"/>
      <c r="K42" s="31"/>
    </row>
    <row r="43" spans="2:11" ht="15" customHeight="1" x14ac:dyDescent="0.2">
      <c r="B43" s="13" t="s">
        <v>62</v>
      </c>
      <c r="C43" s="16">
        <f>C38*C39*C40*C41*C42</f>
        <v>6.7694642615425353</v>
      </c>
      <c r="D43" s="31" t="s">
        <v>63</v>
      </c>
      <c r="E43" s="31"/>
      <c r="F43" s="31"/>
      <c r="G43" s="31"/>
      <c r="H43" s="31"/>
      <c r="I43" s="31"/>
      <c r="J43" s="31"/>
      <c r="K43" s="31"/>
    </row>
    <row r="44" spans="2:11" ht="15" customHeight="1" x14ac:dyDescent="0.2">
      <c r="B44" s="12" t="s">
        <v>64</v>
      </c>
      <c r="C44" s="16">
        <f>IF(C43=0,0,C37/C43)</f>
        <v>8.8633306391557778E-3</v>
      </c>
      <c r="D44" s="31"/>
      <c r="E44" s="31"/>
      <c r="F44" s="31"/>
      <c r="G44" s="31"/>
      <c r="H44" s="31"/>
      <c r="I44" s="31"/>
      <c r="J44" s="31"/>
      <c r="K44" s="31"/>
    </row>
    <row r="45" spans="2:11" ht="15" customHeight="1" x14ac:dyDescent="0.2">
      <c r="B45" s="12" t="s">
        <v>65</v>
      </c>
      <c r="C45" s="30">
        <f>C44*10000</f>
        <v>88.633306391557781</v>
      </c>
      <c r="D45" s="31" t="s">
        <v>66</v>
      </c>
      <c r="E45" s="31"/>
      <c r="F45" s="31"/>
      <c r="G45" s="31"/>
      <c r="H45" s="31"/>
      <c r="I45" s="31"/>
      <c r="J45" s="31"/>
      <c r="K45" s="31"/>
    </row>
  </sheetData>
  <mergeCells count="31">
    <mergeCell ref="D42:K42"/>
    <mergeCell ref="D43:K43"/>
    <mergeCell ref="D44:K44"/>
    <mergeCell ref="D45:K45"/>
    <mergeCell ref="D37:K37"/>
    <mergeCell ref="D38:K38"/>
    <mergeCell ref="D39:K39"/>
    <mergeCell ref="D40:K40"/>
    <mergeCell ref="D41:K41"/>
    <mergeCell ref="B32:H32"/>
    <mergeCell ref="I32:K32"/>
    <mergeCell ref="B33:H33"/>
    <mergeCell ref="I33:K33"/>
    <mergeCell ref="B35:K35"/>
    <mergeCell ref="B27:H27"/>
    <mergeCell ref="I27:K27"/>
    <mergeCell ref="B28:H28"/>
    <mergeCell ref="I28:K28"/>
    <mergeCell ref="B30:H30"/>
    <mergeCell ref="I30:K30"/>
    <mergeCell ref="B23:L23"/>
    <mergeCell ref="B24:K24"/>
    <mergeCell ref="B25:H25"/>
    <mergeCell ref="I25:K25"/>
    <mergeCell ref="B26:H26"/>
    <mergeCell ref="I26:K26"/>
    <mergeCell ref="B2:K2"/>
    <mergeCell ref="B5:K5"/>
    <mergeCell ref="B12:K12"/>
    <mergeCell ref="B17:L17"/>
    <mergeCell ref="B18:K18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Indicative metric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Darren Riddle</cp:lastModifiedBy>
  <cp:revision>0</cp:revision>
  <dcterms:created xsi:type="dcterms:W3CDTF">2026-08-25T16:14:38Z</dcterms:created>
  <dcterms:modified xsi:type="dcterms:W3CDTF">2026-09-03T13:09:26Z</dcterms:modified>
  <dc:language>en-US</dc:language>
</cp:coreProperties>
</file>