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Y:\1. Projects\6852 EV Chargers Reading Gateway\03 Reports\07 Ecology\"/>
    </mc:Choice>
  </mc:AlternateContent>
  <xr:revisionPtr revIDLastSave="0" documentId="13_ncr:1_{DB8066A7-4D05-4F62-8A02-FCFDA286544A}" xr6:coauthVersionLast="47" xr6:coauthVersionMax="47" xr10:uidLastSave="{00000000-0000-0000-0000-000000000000}"/>
  <bookViews>
    <workbookView xWindow="0" yWindow="1788" windowWidth="17280" windowHeight="9960" tabRatio="789" activeTab="7" xr2:uid="{859E3992-50C1-418E-B2C2-46197F5C21D9}"/>
  </bookViews>
  <sheets>
    <sheet name="SURVEY COVER SHEET " sheetId="25" r:id="rId1"/>
    <sheet name="CA SUMMARY SHEET" sheetId="24" r:id="rId2"/>
    <sheet name="4. DITCH" sheetId="9" state="hidden" r:id="rId3"/>
    <sheet name="5. GRASSLAND LOW" sheetId="7" state="hidden" r:id="rId4"/>
    <sheet name="6. GRASSLAND MED HIGH &amp; V.HIGH" sheetId="8" state="hidden" r:id="rId5"/>
    <sheet name="7. HEATHLAND" sheetId="10" state="hidden" r:id="rId6"/>
    <sheet name="9.INDIVIDUAL TREES" sheetId="13" r:id="rId7"/>
    <sheet name="8. HEDGEROW" sheetId="11" r:id="rId8"/>
    <sheet name="16.LINE OF TREES" sheetId="15" state="hidden" r:id="rId9"/>
    <sheet name="17.ORCHARD" sheetId="17" state="hidden" r:id="rId10"/>
    <sheet name="18.POND" sheetId="16" state="hidden" r:id="rId11"/>
    <sheet name="20. SCRUB" sheetId="1" state="hidden" r:id="rId12"/>
    <sheet name="22.URBAN" sheetId="18" r:id="rId13"/>
    <sheet name="23.WETLAND" sheetId="19" state="hidden" r:id="rId14"/>
    <sheet name="24.WOODLAND" sheetId="20" state="hidden" r:id="rId15"/>
    <sheet name="25.WOOD-PASTURE &amp; PARKLAND" sheetId="21" state="hidden" r:id="rId16"/>
    <sheet name="Sheet2" sheetId="12"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7" i="21" l="1"/>
  <c r="V27" i="21"/>
  <c r="U27" i="21"/>
  <c r="T27" i="21"/>
  <c r="S27" i="21"/>
  <c r="R27" i="21"/>
  <c r="Q27" i="21"/>
  <c r="P27" i="21"/>
  <c r="O27" i="21"/>
  <c r="N27" i="21"/>
  <c r="M27" i="21"/>
  <c r="L27" i="21"/>
  <c r="K27" i="21"/>
  <c r="J27" i="21"/>
  <c r="I27" i="21"/>
  <c r="H27" i="21"/>
  <c r="G27" i="21"/>
  <c r="F27" i="21"/>
  <c r="E27" i="21"/>
  <c r="W26" i="21"/>
  <c r="V26" i="21"/>
  <c r="U26" i="21"/>
  <c r="T26" i="21"/>
  <c r="S26" i="21"/>
  <c r="R26" i="21"/>
  <c r="Q26" i="21"/>
  <c r="P26" i="21"/>
  <c r="O26" i="21"/>
  <c r="N26" i="21"/>
  <c r="M26" i="21"/>
  <c r="L26" i="21"/>
  <c r="K26" i="21"/>
  <c r="J26" i="21"/>
  <c r="I26" i="21"/>
  <c r="H26" i="21"/>
  <c r="G26" i="21"/>
  <c r="F26" i="21"/>
  <c r="E26" i="21"/>
  <c r="W25" i="21"/>
  <c r="V25" i="21"/>
  <c r="U25" i="21"/>
  <c r="T25" i="21"/>
  <c r="S25" i="21"/>
  <c r="R25" i="21"/>
  <c r="Q25" i="21"/>
  <c r="P25" i="21"/>
  <c r="O25" i="21"/>
  <c r="N25" i="21"/>
  <c r="M25" i="21"/>
  <c r="L25" i="21"/>
  <c r="K25" i="21"/>
  <c r="J25" i="21"/>
  <c r="I25" i="21"/>
  <c r="H25" i="21"/>
  <c r="G25" i="21"/>
  <c r="F25" i="21"/>
  <c r="E25" i="21"/>
  <c r="W23" i="21"/>
  <c r="V23" i="21"/>
  <c r="U23" i="21"/>
  <c r="T23" i="21"/>
  <c r="S23" i="21"/>
  <c r="R23" i="21"/>
  <c r="Q23" i="21"/>
  <c r="P23" i="21"/>
  <c r="O23" i="21"/>
  <c r="N23" i="21"/>
  <c r="M23" i="21"/>
  <c r="L23" i="21"/>
  <c r="K23" i="21"/>
  <c r="J23" i="21"/>
  <c r="I23" i="21"/>
  <c r="H23" i="21"/>
  <c r="G23" i="21"/>
  <c r="F23" i="21"/>
  <c r="E23" i="21"/>
  <c r="W22" i="21"/>
  <c r="V22" i="21"/>
  <c r="U22" i="21"/>
  <c r="T22" i="21"/>
  <c r="S22" i="21"/>
  <c r="R22" i="21"/>
  <c r="Q22" i="21"/>
  <c r="P22" i="21"/>
  <c r="O22" i="21"/>
  <c r="N22" i="21"/>
  <c r="M22" i="21"/>
  <c r="L22" i="21"/>
  <c r="K22" i="21"/>
  <c r="J22" i="21"/>
  <c r="I22" i="21"/>
  <c r="H22" i="21"/>
  <c r="G22" i="21"/>
  <c r="F22" i="21"/>
  <c r="E22" i="21"/>
  <c r="D26" i="17"/>
  <c r="D23" i="21"/>
  <c r="D27" i="21" s="1"/>
  <c r="D22" i="21"/>
  <c r="D25" i="9"/>
  <c r="AL20" i="13"/>
  <c r="AK20" i="13"/>
  <c r="AJ20" i="13"/>
  <c r="AI20" i="13"/>
  <c r="AH20" i="13"/>
  <c r="AG20" i="13"/>
  <c r="AF20" i="13"/>
  <c r="AE20" i="13"/>
  <c r="AD20" i="13"/>
  <c r="AC20" i="13"/>
  <c r="AB20" i="13"/>
  <c r="AA20" i="13"/>
  <c r="Z20" i="13"/>
  <c r="Y20" i="13"/>
  <c r="X20" i="13"/>
  <c r="W20" i="13"/>
  <c r="V20" i="13"/>
  <c r="U20" i="13"/>
  <c r="T20" i="13"/>
  <c r="S20" i="13"/>
  <c r="R20" i="13"/>
  <c r="Q20" i="13"/>
  <c r="P20" i="13"/>
  <c r="O20" i="13"/>
  <c r="N20" i="13"/>
  <c r="M20" i="13"/>
  <c r="L20" i="13"/>
  <c r="K20" i="13"/>
  <c r="J20" i="13"/>
  <c r="I20" i="13"/>
  <c r="H20" i="13"/>
  <c r="G20" i="13"/>
  <c r="F20" i="13"/>
  <c r="E20" i="13"/>
  <c r="E22" i="13" s="1"/>
  <c r="AL24" i="13"/>
  <c r="AK24" i="13"/>
  <c r="AJ24" i="13"/>
  <c r="AI24" i="13"/>
  <c r="AH24" i="13"/>
  <c r="AG24" i="13"/>
  <c r="AF24" i="13"/>
  <c r="AE24" i="13"/>
  <c r="AD24" i="13"/>
  <c r="AC24" i="13"/>
  <c r="AB24" i="13"/>
  <c r="AA24" i="13"/>
  <c r="Z24" i="13"/>
  <c r="Y24" i="13"/>
  <c r="X24" i="13"/>
  <c r="W24" i="13"/>
  <c r="V24" i="13"/>
  <c r="U24" i="13"/>
  <c r="T24" i="13"/>
  <c r="S24" i="13"/>
  <c r="R24" i="13"/>
  <c r="Q24" i="13"/>
  <c r="P24" i="13"/>
  <c r="O24" i="13"/>
  <c r="N24" i="13"/>
  <c r="M24" i="13"/>
  <c r="L24" i="13"/>
  <c r="K24" i="13"/>
  <c r="J24" i="13"/>
  <c r="I24" i="13"/>
  <c r="H24" i="13"/>
  <c r="G24" i="13"/>
  <c r="F24" i="13"/>
  <c r="E24" i="13"/>
  <c r="AL23" i="13"/>
  <c r="AK23" i="13"/>
  <c r="AJ23" i="13"/>
  <c r="AI23" i="13"/>
  <c r="AH23" i="13"/>
  <c r="AG23" i="13"/>
  <c r="AF23" i="13"/>
  <c r="AE23" i="13"/>
  <c r="AD23" i="13"/>
  <c r="AC23" i="13"/>
  <c r="AB23" i="13"/>
  <c r="AA23" i="13"/>
  <c r="Z23" i="13"/>
  <c r="Y23" i="13"/>
  <c r="X23" i="13"/>
  <c r="W23" i="13"/>
  <c r="V23" i="13"/>
  <c r="U23" i="13"/>
  <c r="T23" i="13"/>
  <c r="S23" i="13"/>
  <c r="R23" i="13"/>
  <c r="Q23" i="13"/>
  <c r="P23" i="13"/>
  <c r="O23" i="13"/>
  <c r="N23" i="13"/>
  <c r="M23" i="13"/>
  <c r="L23" i="13"/>
  <c r="K23" i="13"/>
  <c r="J23" i="13"/>
  <c r="I23" i="13"/>
  <c r="H23" i="13"/>
  <c r="G23" i="13"/>
  <c r="F23" i="13"/>
  <c r="AL22" i="13"/>
  <c r="AK22" i="13"/>
  <c r="AJ22" i="13"/>
  <c r="AI22" i="13"/>
  <c r="AH22" i="13"/>
  <c r="AG22" i="13"/>
  <c r="AF22" i="13"/>
  <c r="AE22" i="13"/>
  <c r="AD22" i="13"/>
  <c r="AC22" i="13"/>
  <c r="AB22" i="13"/>
  <c r="AA22" i="13"/>
  <c r="Z22" i="13"/>
  <c r="Y22" i="13"/>
  <c r="X22" i="13"/>
  <c r="W22" i="13"/>
  <c r="V22" i="13"/>
  <c r="U22" i="13"/>
  <c r="T22" i="13"/>
  <c r="S22" i="13"/>
  <c r="R22" i="13"/>
  <c r="Q22" i="13"/>
  <c r="P22" i="13"/>
  <c r="O22" i="13"/>
  <c r="N22" i="13"/>
  <c r="M22" i="13"/>
  <c r="L22" i="13"/>
  <c r="K22" i="13"/>
  <c r="J22" i="13"/>
  <c r="I22" i="13"/>
  <c r="H22" i="13"/>
  <c r="G22" i="13"/>
  <c r="F22" i="13"/>
  <c r="D25" i="17"/>
  <c r="D22" i="1"/>
  <c r="D24" i="1"/>
  <c r="X31" i="20"/>
  <c r="X33" i="20" s="1"/>
  <c r="W31" i="20"/>
  <c r="W34" i="20" s="1"/>
  <c r="V31" i="20"/>
  <c r="V35" i="20" s="1"/>
  <c r="U31" i="20"/>
  <c r="U35" i="20" s="1"/>
  <c r="T31" i="20"/>
  <c r="T35" i="20" s="1"/>
  <c r="S31" i="20"/>
  <c r="S33" i="20" s="1"/>
  <c r="R31" i="20"/>
  <c r="R33" i="20" s="1"/>
  <c r="Q31" i="20"/>
  <c r="Q33" i="20" s="1"/>
  <c r="P31" i="20"/>
  <c r="P35" i="20" s="1"/>
  <c r="O31" i="20"/>
  <c r="O33" i="20" s="1"/>
  <c r="N31" i="20"/>
  <c r="N35" i="20" s="1"/>
  <c r="M31" i="20"/>
  <c r="M35" i="20" s="1"/>
  <c r="L31" i="20"/>
  <c r="L35" i="20" s="1"/>
  <c r="K31" i="20"/>
  <c r="K35" i="20" s="1"/>
  <c r="J31" i="20"/>
  <c r="J35" i="20" s="1"/>
  <c r="I31" i="20"/>
  <c r="I35" i="20" s="1"/>
  <c r="H31" i="20"/>
  <c r="H34" i="20" s="1"/>
  <c r="G31" i="20"/>
  <c r="G33" i="20" s="1"/>
  <c r="F31" i="20"/>
  <c r="F35" i="20" s="1"/>
  <c r="D40" i="19"/>
  <c r="W46" i="19"/>
  <c r="V46" i="19"/>
  <c r="U46" i="19"/>
  <c r="T46" i="19"/>
  <c r="S46" i="19"/>
  <c r="R46" i="19"/>
  <c r="Q46" i="19"/>
  <c r="P46" i="19"/>
  <c r="O46" i="19"/>
  <c r="N46" i="19"/>
  <c r="M46" i="19"/>
  <c r="L46" i="19"/>
  <c r="K46" i="19"/>
  <c r="J46" i="19"/>
  <c r="I46" i="19"/>
  <c r="H46" i="19"/>
  <c r="G46" i="19"/>
  <c r="F46" i="19"/>
  <c r="E46" i="19"/>
  <c r="W45" i="19"/>
  <c r="V45" i="19"/>
  <c r="U45" i="19"/>
  <c r="T45" i="19"/>
  <c r="S45" i="19"/>
  <c r="R45" i="19"/>
  <c r="Q45" i="19"/>
  <c r="P45" i="19"/>
  <c r="O45" i="19"/>
  <c r="N45" i="19"/>
  <c r="M45" i="19"/>
  <c r="L45" i="19"/>
  <c r="K45" i="19"/>
  <c r="J45" i="19"/>
  <c r="I45" i="19"/>
  <c r="H45" i="19"/>
  <c r="G45" i="19"/>
  <c r="F45" i="19"/>
  <c r="E45" i="19"/>
  <c r="W44" i="19"/>
  <c r="V44" i="19"/>
  <c r="U44" i="19"/>
  <c r="T44" i="19"/>
  <c r="S44" i="19"/>
  <c r="R44" i="19"/>
  <c r="Q44" i="19"/>
  <c r="P44" i="19"/>
  <c r="O44" i="19"/>
  <c r="N44" i="19"/>
  <c r="M44" i="19"/>
  <c r="L44" i="19"/>
  <c r="K44" i="19"/>
  <c r="J44" i="19"/>
  <c r="I44" i="19"/>
  <c r="H44" i="19"/>
  <c r="G44" i="19"/>
  <c r="F44" i="19"/>
  <c r="E44" i="19"/>
  <c r="D46" i="19"/>
  <c r="D45" i="19"/>
  <c r="D44" i="19"/>
  <c r="W42" i="19"/>
  <c r="V42" i="19"/>
  <c r="U42" i="19"/>
  <c r="T42" i="19"/>
  <c r="S42" i="19"/>
  <c r="R42" i="19"/>
  <c r="Q42" i="19"/>
  <c r="P42" i="19"/>
  <c r="O42" i="19"/>
  <c r="N42" i="19"/>
  <c r="M42" i="19"/>
  <c r="L42" i="19"/>
  <c r="K42" i="19"/>
  <c r="J42" i="19"/>
  <c r="I42" i="19"/>
  <c r="H42" i="19"/>
  <c r="G42" i="19"/>
  <c r="F42" i="19"/>
  <c r="E42" i="19"/>
  <c r="W41" i="19"/>
  <c r="V41" i="19"/>
  <c r="U41" i="19"/>
  <c r="T41" i="19"/>
  <c r="S41" i="19"/>
  <c r="R41" i="19"/>
  <c r="Q41" i="19"/>
  <c r="P41" i="19"/>
  <c r="O41" i="19"/>
  <c r="N41" i="19"/>
  <c r="M41" i="19"/>
  <c r="L41" i="19"/>
  <c r="K41" i="19"/>
  <c r="J41" i="19"/>
  <c r="I41" i="19"/>
  <c r="H41" i="19"/>
  <c r="G41" i="19"/>
  <c r="F41" i="19"/>
  <c r="E41" i="19"/>
  <c r="W40" i="19"/>
  <c r="V40" i="19"/>
  <c r="U40" i="19"/>
  <c r="T40" i="19"/>
  <c r="S40" i="19"/>
  <c r="R40" i="19"/>
  <c r="Q40" i="19"/>
  <c r="P40" i="19"/>
  <c r="O40" i="19"/>
  <c r="N40" i="19"/>
  <c r="M40" i="19"/>
  <c r="L40" i="19"/>
  <c r="K40" i="19"/>
  <c r="J40" i="19"/>
  <c r="I40" i="19"/>
  <c r="H40" i="19"/>
  <c r="G40" i="19"/>
  <c r="F40" i="19"/>
  <c r="E40" i="19"/>
  <c r="D42" i="19"/>
  <c r="D41" i="19"/>
  <c r="W37" i="19"/>
  <c r="V37" i="19"/>
  <c r="U37" i="19"/>
  <c r="T37" i="19"/>
  <c r="S37" i="19"/>
  <c r="R37" i="19"/>
  <c r="Q37" i="19"/>
  <c r="P37" i="19"/>
  <c r="O37" i="19"/>
  <c r="N37" i="19"/>
  <c r="M37" i="19"/>
  <c r="L37" i="19"/>
  <c r="K37" i="19"/>
  <c r="J37" i="19"/>
  <c r="I37" i="19"/>
  <c r="H37" i="19"/>
  <c r="G37" i="19"/>
  <c r="F37" i="19"/>
  <c r="E37" i="19"/>
  <c r="W36" i="19"/>
  <c r="V36" i="19"/>
  <c r="U36" i="19"/>
  <c r="T36" i="19"/>
  <c r="S36" i="19"/>
  <c r="R36" i="19"/>
  <c r="Q36" i="19"/>
  <c r="P36" i="19"/>
  <c r="O36" i="19"/>
  <c r="N36" i="19"/>
  <c r="M36" i="19"/>
  <c r="L36" i="19"/>
  <c r="K36" i="19"/>
  <c r="J36" i="19"/>
  <c r="I36" i="19"/>
  <c r="H36" i="19"/>
  <c r="G36" i="19"/>
  <c r="F36" i="19"/>
  <c r="E36" i="19"/>
  <c r="D36" i="19"/>
  <c r="W43" i="18"/>
  <c r="V43" i="18"/>
  <c r="U43" i="18"/>
  <c r="T43" i="18"/>
  <c r="S43" i="18"/>
  <c r="R43" i="18"/>
  <c r="Q43" i="18"/>
  <c r="P43" i="18"/>
  <c r="O43" i="18"/>
  <c r="N43" i="18"/>
  <c r="M43" i="18"/>
  <c r="L43" i="18"/>
  <c r="K43" i="18"/>
  <c r="J43" i="18"/>
  <c r="I43" i="18"/>
  <c r="H43" i="18"/>
  <c r="G43" i="18"/>
  <c r="F43" i="18"/>
  <c r="E43" i="18"/>
  <c r="W42" i="18"/>
  <c r="V42" i="18"/>
  <c r="U42" i="18"/>
  <c r="T42" i="18"/>
  <c r="S42" i="18"/>
  <c r="R42" i="18"/>
  <c r="Q42" i="18"/>
  <c r="P42" i="18"/>
  <c r="O42" i="18"/>
  <c r="N42" i="18"/>
  <c r="M42" i="18"/>
  <c r="L42" i="18"/>
  <c r="K42" i="18"/>
  <c r="J42" i="18"/>
  <c r="I42" i="18"/>
  <c r="H42" i="18"/>
  <c r="G42" i="18"/>
  <c r="F42" i="18"/>
  <c r="E42" i="18"/>
  <c r="W41" i="18"/>
  <c r="V41" i="18"/>
  <c r="U41" i="18"/>
  <c r="T41" i="18"/>
  <c r="S41" i="18"/>
  <c r="R41" i="18"/>
  <c r="Q41" i="18"/>
  <c r="P41" i="18"/>
  <c r="O41" i="18"/>
  <c r="N41" i="18"/>
  <c r="M41" i="18"/>
  <c r="L41" i="18"/>
  <c r="K41" i="18"/>
  <c r="J41" i="18"/>
  <c r="I41" i="18"/>
  <c r="H41" i="18"/>
  <c r="G41" i="18"/>
  <c r="F41" i="18"/>
  <c r="E41" i="18"/>
  <c r="W35" i="18"/>
  <c r="V35" i="18"/>
  <c r="U35" i="18"/>
  <c r="T35" i="18"/>
  <c r="S35" i="18"/>
  <c r="R35" i="18"/>
  <c r="Q35" i="18"/>
  <c r="P35" i="18"/>
  <c r="O35" i="18"/>
  <c r="N35" i="18"/>
  <c r="M35" i="18"/>
  <c r="L35" i="18"/>
  <c r="K35" i="18"/>
  <c r="J35" i="18"/>
  <c r="I35" i="18"/>
  <c r="H35" i="18"/>
  <c r="G35" i="18"/>
  <c r="W34" i="18"/>
  <c r="V34" i="18"/>
  <c r="U34" i="18"/>
  <c r="T34" i="18"/>
  <c r="S34" i="18"/>
  <c r="R34" i="18"/>
  <c r="Q34" i="18"/>
  <c r="P34" i="18"/>
  <c r="O34" i="18"/>
  <c r="N34" i="18"/>
  <c r="M34" i="18"/>
  <c r="L34" i="18"/>
  <c r="K34" i="18"/>
  <c r="J34" i="18"/>
  <c r="I34" i="18"/>
  <c r="H34" i="18"/>
  <c r="G34" i="18"/>
  <c r="W33" i="18"/>
  <c r="V33" i="18"/>
  <c r="U33" i="18"/>
  <c r="T33" i="18"/>
  <c r="S33" i="18"/>
  <c r="R33" i="18"/>
  <c r="Q33" i="18"/>
  <c r="P33" i="18"/>
  <c r="O33" i="18"/>
  <c r="N33" i="18"/>
  <c r="M33" i="18"/>
  <c r="L33" i="18"/>
  <c r="K33" i="18"/>
  <c r="J33" i="18"/>
  <c r="I33" i="18"/>
  <c r="H33" i="18"/>
  <c r="G33" i="18"/>
  <c r="W39" i="18"/>
  <c r="V39" i="18"/>
  <c r="U39" i="18"/>
  <c r="T39" i="18"/>
  <c r="S39" i="18"/>
  <c r="R39" i="18"/>
  <c r="Q39" i="18"/>
  <c r="P39" i="18"/>
  <c r="O39" i="18"/>
  <c r="N39" i="18"/>
  <c r="M39" i="18"/>
  <c r="L39" i="18"/>
  <c r="K39" i="18"/>
  <c r="J39" i="18"/>
  <c r="I39" i="18"/>
  <c r="H39" i="18"/>
  <c r="G39" i="18"/>
  <c r="F39" i="18"/>
  <c r="E39" i="18"/>
  <c r="W38" i="18"/>
  <c r="V38" i="18"/>
  <c r="U38" i="18"/>
  <c r="T38" i="18"/>
  <c r="S38" i="18"/>
  <c r="R38" i="18"/>
  <c r="Q38" i="18"/>
  <c r="P38" i="18"/>
  <c r="O38" i="18"/>
  <c r="N38" i="18"/>
  <c r="M38" i="18"/>
  <c r="L38" i="18"/>
  <c r="K38" i="18"/>
  <c r="J38" i="18"/>
  <c r="I38" i="18"/>
  <c r="H38" i="18"/>
  <c r="G38" i="18"/>
  <c r="F38" i="18"/>
  <c r="E38" i="18"/>
  <c r="W37" i="18"/>
  <c r="V37" i="18"/>
  <c r="U37" i="18"/>
  <c r="T37" i="18"/>
  <c r="S37" i="18"/>
  <c r="R37" i="18"/>
  <c r="Q37" i="18"/>
  <c r="P37" i="18"/>
  <c r="O37" i="18"/>
  <c r="N37" i="18"/>
  <c r="M37" i="18"/>
  <c r="L37" i="18"/>
  <c r="K37" i="18"/>
  <c r="J37" i="18"/>
  <c r="I37" i="18"/>
  <c r="H37" i="18"/>
  <c r="G37" i="18"/>
  <c r="F37" i="18"/>
  <c r="E37" i="18"/>
  <c r="D38" i="18"/>
  <c r="D37" i="18"/>
  <c r="D37" i="19"/>
  <c r="D25" i="1"/>
  <c r="D21" i="15"/>
  <c r="D25" i="15" s="1"/>
  <c r="C7" i="21"/>
  <c r="C10" i="20"/>
  <c r="C8" i="1"/>
  <c r="C12" i="19"/>
  <c r="C7" i="18"/>
  <c r="C7" i="16"/>
  <c r="C7" i="17"/>
  <c r="C7" i="15"/>
  <c r="C7" i="11"/>
  <c r="C8" i="13"/>
  <c r="C7" i="13"/>
  <c r="C8" i="10"/>
  <c r="C7" i="10"/>
  <c r="C8" i="8"/>
  <c r="C7" i="8"/>
  <c r="C8" i="7"/>
  <c r="C7" i="7"/>
  <c r="C7" i="9"/>
  <c r="Q7" i="21"/>
  <c r="E10" i="20"/>
  <c r="G8" i="1"/>
  <c r="O12" i="19"/>
  <c r="M7" i="18"/>
  <c r="F7" i="16"/>
  <c r="F7" i="17"/>
  <c r="F7" i="15"/>
  <c r="F7" i="11"/>
  <c r="G7" i="13"/>
  <c r="F7" i="10"/>
  <c r="G7" i="8"/>
  <c r="F7" i="7"/>
  <c r="G7" i="9"/>
  <c r="D30" i="18"/>
  <c r="D34" i="18" s="1"/>
  <c r="W30" i="18"/>
  <c r="V30" i="18"/>
  <c r="U30" i="18"/>
  <c r="S30" i="18"/>
  <c r="R30" i="18"/>
  <c r="N30" i="18"/>
  <c r="M30" i="18"/>
  <c r="L30" i="18"/>
  <c r="K30" i="18"/>
  <c r="J30" i="18"/>
  <c r="I30" i="18"/>
  <c r="H30" i="18"/>
  <c r="G30" i="18"/>
  <c r="F30" i="18"/>
  <c r="F34" i="18" s="1"/>
  <c r="E30" i="18"/>
  <c r="E35" i="18" s="1"/>
  <c r="D31" i="10"/>
  <c r="D31" i="16"/>
  <c r="W27" i="17"/>
  <c r="V27" i="17"/>
  <c r="T27" i="17"/>
  <c r="R27" i="17"/>
  <c r="P27" i="17"/>
  <c r="O27" i="17"/>
  <c r="N27" i="17"/>
  <c r="M27" i="17"/>
  <c r="L27" i="17"/>
  <c r="K27" i="17"/>
  <c r="J27" i="17"/>
  <c r="I27" i="17"/>
  <c r="H27" i="17"/>
  <c r="G27" i="17"/>
  <c r="F27" i="17"/>
  <c r="E27" i="17"/>
  <c r="W26" i="17"/>
  <c r="V26" i="17"/>
  <c r="T26" i="17"/>
  <c r="R26" i="17"/>
  <c r="P26" i="17"/>
  <c r="O26" i="17"/>
  <c r="N26" i="17"/>
  <c r="M26" i="17"/>
  <c r="L26" i="17"/>
  <c r="K26" i="17"/>
  <c r="J26" i="17"/>
  <c r="I26" i="17"/>
  <c r="H26" i="17"/>
  <c r="G26" i="17"/>
  <c r="F26" i="17"/>
  <c r="E26" i="17"/>
  <c r="W25" i="17"/>
  <c r="V25" i="17"/>
  <c r="T25" i="17"/>
  <c r="R25" i="17"/>
  <c r="P25" i="17"/>
  <c r="O25" i="17"/>
  <c r="N25" i="17"/>
  <c r="M25" i="17"/>
  <c r="L25" i="17"/>
  <c r="K25" i="17"/>
  <c r="J25" i="17"/>
  <c r="I25" i="17"/>
  <c r="H25" i="17"/>
  <c r="G25" i="17"/>
  <c r="F25" i="17"/>
  <c r="E25" i="17"/>
  <c r="W23" i="17"/>
  <c r="V23" i="17"/>
  <c r="T23" i="17"/>
  <c r="R23" i="17"/>
  <c r="P23" i="17"/>
  <c r="O23" i="17"/>
  <c r="N23" i="17"/>
  <c r="M23" i="17"/>
  <c r="L23" i="17"/>
  <c r="K23" i="17"/>
  <c r="J23" i="17"/>
  <c r="I23" i="17"/>
  <c r="H23" i="17"/>
  <c r="G23" i="17"/>
  <c r="F23" i="17"/>
  <c r="E23" i="17"/>
  <c r="W22" i="17"/>
  <c r="V22" i="17"/>
  <c r="T22" i="17"/>
  <c r="R22" i="17"/>
  <c r="P22" i="17"/>
  <c r="O22" i="17"/>
  <c r="N22" i="17"/>
  <c r="M22" i="17"/>
  <c r="L22" i="17"/>
  <c r="K22" i="17"/>
  <c r="J22" i="17"/>
  <c r="I22" i="17"/>
  <c r="H22" i="17"/>
  <c r="G22" i="17"/>
  <c r="F22" i="17"/>
  <c r="E22" i="17"/>
  <c r="D22" i="17"/>
  <c r="D23" i="17"/>
  <c r="E19" i="24" s="1"/>
  <c r="W27" i="16"/>
  <c r="V27" i="16"/>
  <c r="U27" i="16"/>
  <c r="T27" i="16"/>
  <c r="S27" i="16"/>
  <c r="R27" i="16"/>
  <c r="Q27" i="16"/>
  <c r="P27" i="16"/>
  <c r="O27" i="16"/>
  <c r="N27" i="16"/>
  <c r="H27" i="16"/>
  <c r="G27" i="16"/>
  <c r="F27" i="16"/>
  <c r="E27" i="16"/>
  <c r="E36" i="16" s="1"/>
  <c r="W36" i="16"/>
  <c r="V36" i="16"/>
  <c r="U36" i="16"/>
  <c r="T36" i="16"/>
  <c r="S36" i="16"/>
  <c r="R36" i="16"/>
  <c r="Q36" i="16"/>
  <c r="P36" i="16"/>
  <c r="O36" i="16"/>
  <c r="N36" i="16"/>
  <c r="H36" i="16"/>
  <c r="G36" i="16"/>
  <c r="F36" i="16"/>
  <c r="W35" i="16"/>
  <c r="V35" i="16"/>
  <c r="U35" i="16"/>
  <c r="T35" i="16"/>
  <c r="S35" i="16"/>
  <c r="R35" i="16"/>
  <c r="Q35" i="16"/>
  <c r="P35" i="16"/>
  <c r="O35" i="16"/>
  <c r="N35" i="16"/>
  <c r="H35" i="16"/>
  <c r="G35" i="16"/>
  <c r="F35" i="16"/>
  <c r="W34" i="16"/>
  <c r="V34" i="16"/>
  <c r="U34" i="16"/>
  <c r="T34" i="16"/>
  <c r="S34" i="16"/>
  <c r="R34" i="16"/>
  <c r="Q34" i="16"/>
  <c r="P34" i="16"/>
  <c r="O34" i="16"/>
  <c r="N34" i="16"/>
  <c r="H34" i="16"/>
  <c r="G34" i="16"/>
  <c r="F34" i="16"/>
  <c r="W32" i="16"/>
  <c r="V32" i="16"/>
  <c r="U32" i="16"/>
  <c r="T32" i="16"/>
  <c r="S32" i="16"/>
  <c r="R32" i="16"/>
  <c r="Q32" i="16"/>
  <c r="P32" i="16"/>
  <c r="O32" i="16"/>
  <c r="N32" i="16"/>
  <c r="H32" i="16"/>
  <c r="G32" i="16"/>
  <c r="F32" i="16"/>
  <c r="E32" i="16"/>
  <c r="W31" i="16"/>
  <c r="V31" i="16"/>
  <c r="U31" i="16"/>
  <c r="T31" i="16"/>
  <c r="S31" i="16"/>
  <c r="R31" i="16"/>
  <c r="Q31" i="16"/>
  <c r="P31" i="16"/>
  <c r="O31" i="16"/>
  <c r="N31" i="16"/>
  <c r="H31" i="16"/>
  <c r="G31" i="16"/>
  <c r="F31" i="16"/>
  <c r="E31" i="16"/>
  <c r="W30" i="16"/>
  <c r="V30" i="16"/>
  <c r="U30" i="16"/>
  <c r="T30" i="16"/>
  <c r="S30" i="16"/>
  <c r="R30" i="16"/>
  <c r="Q30" i="16"/>
  <c r="P30" i="16"/>
  <c r="O30" i="16"/>
  <c r="N30" i="16"/>
  <c r="H30" i="16"/>
  <c r="G30" i="16"/>
  <c r="F30" i="16"/>
  <c r="E30" i="16"/>
  <c r="D28" i="8"/>
  <c r="D27" i="16"/>
  <c r="D32" i="16" s="1"/>
  <c r="W21" i="15"/>
  <c r="V21" i="15"/>
  <c r="U21" i="15"/>
  <c r="T21" i="15"/>
  <c r="S21" i="15"/>
  <c r="R21" i="15"/>
  <c r="Q21" i="15"/>
  <c r="P21" i="15"/>
  <c r="O21" i="15"/>
  <c r="N21" i="15"/>
  <c r="M21" i="15"/>
  <c r="L21" i="15"/>
  <c r="K21" i="15"/>
  <c r="J21" i="15"/>
  <c r="I21" i="15"/>
  <c r="H21" i="15"/>
  <c r="G21" i="15"/>
  <c r="F21" i="15"/>
  <c r="E21" i="15"/>
  <c r="D28" i="10"/>
  <c r="W28" i="10"/>
  <c r="V28" i="10"/>
  <c r="U28" i="10"/>
  <c r="T28" i="10"/>
  <c r="S28" i="10"/>
  <c r="R28" i="10"/>
  <c r="Q28" i="10"/>
  <c r="P28" i="10"/>
  <c r="O28" i="10"/>
  <c r="J28" i="10"/>
  <c r="I28" i="10"/>
  <c r="H28" i="10"/>
  <c r="G28" i="10"/>
  <c r="F28" i="10"/>
  <c r="E28" i="10"/>
  <c r="W27" i="10"/>
  <c r="V27" i="10"/>
  <c r="U27" i="10"/>
  <c r="T27" i="10"/>
  <c r="S27" i="10"/>
  <c r="R27" i="10"/>
  <c r="Q27" i="10"/>
  <c r="P27" i="10"/>
  <c r="O27" i="10"/>
  <c r="J27" i="10"/>
  <c r="I27" i="10"/>
  <c r="H27" i="10"/>
  <c r="G27" i="10"/>
  <c r="F27" i="10"/>
  <c r="E27" i="10"/>
  <c r="D27" i="10"/>
  <c r="W25" i="8"/>
  <c r="V25" i="8"/>
  <c r="U25" i="8"/>
  <c r="T25" i="8"/>
  <c r="S25" i="8"/>
  <c r="R25" i="8"/>
  <c r="Q25" i="8"/>
  <c r="P25" i="8"/>
  <c r="O25" i="8"/>
  <c r="N25" i="8"/>
  <c r="M25" i="8"/>
  <c r="L25" i="8"/>
  <c r="K25" i="8"/>
  <c r="K34" i="8" s="1"/>
  <c r="J25" i="8"/>
  <c r="J34" i="8" s="1"/>
  <c r="I25" i="8"/>
  <c r="I33" i="8" s="1"/>
  <c r="H25" i="8"/>
  <c r="H28" i="8" s="1"/>
  <c r="G25" i="8"/>
  <c r="G29" i="8" s="1"/>
  <c r="F25" i="8"/>
  <c r="F29" i="8" s="1"/>
  <c r="E25" i="8"/>
  <c r="E30" i="8" s="1"/>
  <c r="W24" i="8"/>
  <c r="V24" i="8"/>
  <c r="U24" i="8"/>
  <c r="T24" i="8"/>
  <c r="S24" i="8"/>
  <c r="R24" i="8"/>
  <c r="Q24" i="8"/>
  <c r="P24" i="8"/>
  <c r="O24" i="8"/>
  <c r="N24" i="8"/>
  <c r="M24" i="8"/>
  <c r="L24" i="8"/>
  <c r="K24" i="8"/>
  <c r="J24" i="8"/>
  <c r="I24" i="8"/>
  <c r="H24" i="8"/>
  <c r="G24" i="8"/>
  <c r="F24" i="8"/>
  <c r="E24" i="8"/>
  <c r="D25" i="8"/>
  <c r="D32" i="8" s="1"/>
  <c r="D24" i="8"/>
  <c r="Z32" i="11"/>
  <c r="Y32" i="11"/>
  <c r="X32" i="11"/>
  <c r="V32" i="11"/>
  <c r="U32" i="11"/>
  <c r="T32" i="11"/>
  <c r="S32" i="11"/>
  <c r="R32" i="11"/>
  <c r="Q32" i="11"/>
  <c r="P32" i="11"/>
  <c r="O32" i="11"/>
  <c r="N32" i="11"/>
  <c r="M32" i="11"/>
  <c r="L32" i="11"/>
  <c r="K32" i="11"/>
  <c r="J32" i="11"/>
  <c r="I32" i="11"/>
  <c r="H32" i="11"/>
  <c r="Z31" i="11"/>
  <c r="Y31" i="11"/>
  <c r="X31" i="11"/>
  <c r="V31" i="11"/>
  <c r="U31" i="11"/>
  <c r="T31" i="11"/>
  <c r="S31" i="11"/>
  <c r="R31" i="11"/>
  <c r="Q31" i="11"/>
  <c r="P31" i="11"/>
  <c r="O31" i="11"/>
  <c r="N31" i="11"/>
  <c r="M31" i="11"/>
  <c r="L31" i="11"/>
  <c r="K31" i="11"/>
  <c r="J31" i="11"/>
  <c r="I31" i="11"/>
  <c r="H31" i="11"/>
  <c r="G32" i="11"/>
  <c r="G31" i="11"/>
  <c r="G42" i="11" s="1"/>
  <c r="W25" i="15"/>
  <c r="V25" i="15"/>
  <c r="U25" i="15"/>
  <c r="T25" i="15"/>
  <c r="S25" i="15"/>
  <c r="R25" i="15"/>
  <c r="Q25" i="15"/>
  <c r="P25" i="15"/>
  <c r="O25" i="15"/>
  <c r="N25" i="15"/>
  <c r="M25" i="15"/>
  <c r="L25" i="15"/>
  <c r="K25" i="15"/>
  <c r="J25" i="15"/>
  <c r="I25" i="15"/>
  <c r="H25" i="15"/>
  <c r="G25" i="15"/>
  <c r="F25" i="15"/>
  <c r="E25" i="15"/>
  <c r="W24" i="15"/>
  <c r="V24" i="15"/>
  <c r="U24" i="15"/>
  <c r="T24" i="15"/>
  <c r="S24" i="15"/>
  <c r="R24" i="15"/>
  <c r="Q24" i="15"/>
  <c r="P24" i="15"/>
  <c r="O24" i="15"/>
  <c r="N24" i="15"/>
  <c r="M24" i="15"/>
  <c r="L24" i="15"/>
  <c r="K24" i="15"/>
  <c r="J24" i="15"/>
  <c r="I24" i="15"/>
  <c r="H24" i="15"/>
  <c r="G24" i="15"/>
  <c r="F24" i="15"/>
  <c r="E24" i="15"/>
  <c r="W23" i="15"/>
  <c r="V23" i="15"/>
  <c r="U23" i="15"/>
  <c r="T23" i="15"/>
  <c r="S23" i="15"/>
  <c r="R23" i="15"/>
  <c r="Q23" i="15"/>
  <c r="P23" i="15"/>
  <c r="O23" i="15"/>
  <c r="N23" i="15"/>
  <c r="M23" i="15"/>
  <c r="L23" i="15"/>
  <c r="K23" i="15"/>
  <c r="J23" i="15"/>
  <c r="I23" i="15"/>
  <c r="H23" i="15"/>
  <c r="G23" i="15"/>
  <c r="F23" i="15"/>
  <c r="E23" i="15"/>
  <c r="D20" i="13"/>
  <c r="D22" i="13" s="1"/>
  <c r="W22" i="1"/>
  <c r="V22" i="1"/>
  <c r="U22" i="1"/>
  <c r="T22" i="1"/>
  <c r="S22" i="1"/>
  <c r="R22" i="1"/>
  <c r="Q22" i="1"/>
  <c r="P22" i="1"/>
  <c r="O22" i="1"/>
  <c r="N22" i="1"/>
  <c r="M22" i="1"/>
  <c r="L22" i="1"/>
  <c r="K22" i="1"/>
  <c r="J22" i="1"/>
  <c r="I22" i="1"/>
  <c r="H22" i="1"/>
  <c r="G22" i="1"/>
  <c r="F22" i="1"/>
  <c r="E22" i="1"/>
  <c r="E34" i="8"/>
  <c r="W22" i="7"/>
  <c r="V22" i="7"/>
  <c r="U22" i="7"/>
  <c r="T22" i="7"/>
  <c r="S22" i="7"/>
  <c r="R22" i="7"/>
  <c r="Q22" i="7"/>
  <c r="P22" i="7"/>
  <c r="O22" i="7"/>
  <c r="N22" i="7"/>
  <c r="M22" i="7"/>
  <c r="L22" i="7"/>
  <c r="K22" i="7"/>
  <c r="J22" i="7"/>
  <c r="I22" i="7"/>
  <c r="I24" i="7" s="1"/>
  <c r="H22" i="7"/>
  <c r="G22" i="7"/>
  <c r="G25" i="7" s="1"/>
  <c r="F22" i="7"/>
  <c r="F25" i="7" s="1"/>
  <c r="E22" i="7"/>
  <c r="E25" i="7" s="1"/>
  <c r="W21" i="7"/>
  <c r="V21" i="7"/>
  <c r="U21" i="7"/>
  <c r="T21" i="7"/>
  <c r="S21" i="7"/>
  <c r="R21" i="7"/>
  <c r="Q21" i="7"/>
  <c r="P21" i="7"/>
  <c r="O21" i="7"/>
  <c r="N21" i="7"/>
  <c r="M21" i="7"/>
  <c r="L21" i="7"/>
  <c r="K21" i="7"/>
  <c r="J21" i="7"/>
  <c r="I21" i="7"/>
  <c r="H21" i="7"/>
  <c r="G21" i="7"/>
  <c r="F21" i="7"/>
  <c r="E21" i="7"/>
  <c r="D22" i="7"/>
  <c r="D25" i="7" s="1"/>
  <c r="D21" i="7"/>
  <c r="J37" i="11"/>
  <c r="I41" i="11"/>
  <c r="H37" i="11"/>
  <c r="W22" i="9"/>
  <c r="V22" i="9"/>
  <c r="U22" i="9"/>
  <c r="T22" i="9"/>
  <c r="S22" i="9"/>
  <c r="R22" i="9"/>
  <c r="Q22" i="9"/>
  <c r="P22" i="9"/>
  <c r="O22" i="9"/>
  <c r="N22" i="9"/>
  <c r="H22" i="9"/>
  <c r="H24" i="9" s="1"/>
  <c r="G22" i="9"/>
  <c r="F22" i="9"/>
  <c r="E22" i="9"/>
  <c r="E26" i="9" s="1"/>
  <c r="D22" i="9"/>
  <c r="D26" i="9" s="1"/>
  <c r="D30" i="10"/>
  <c r="Z43" i="11"/>
  <c r="Y43" i="11"/>
  <c r="X43" i="11"/>
  <c r="V43" i="11"/>
  <c r="U43" i="11"/>
  <c r="T43" i="11"/>
  <c r="S43" i="11"/>
  <c r="R43" i="11"/>
  <c r="Q43" i="11"/>
  <c r="P43" i="11"/>
  <c r="O43" i="11"/>
  <c r="N43" i="11"/>
  <c r="M43" i="11"/>
  <c r="L43" i="11"/>
  <c r="K43" i="11"/>
  <c r="J43" i="11"/>
  <c r="I43" i="11"/>
  <c r="H43" i="11"/>
  <c r="Z42" i="11"/>
  <c r="Y42" i="11"/>
  <c r="X42" i="11"/>
  <c r="V42" i="11"/>
  <c r="U42" i="11"/>
  <c r="T42" i="11"/>
  <c r="S42" i="11"/>
  <c r="R42" i="11"/>
  <c r="Q42" i="11"/>
  <c r="P42" i="11"/>
  <c r="O42" i="11"/>
  <c r="N42" i="11"/>
  <c r="M42" i="11"/>
  <c r="L42" i="11"/>
  <c r="K42" i="11"/>
  <c r="H42" i="11"/>
  <c r="Z41" i="11"/>
  <c r="Y41" i="11"/>
  <c r="X41" i="11"/>
  <c r="V41" i="11"/>
  <c r="U41" i="11"/>
  <c r="T41" i="11"/>
  <c r="S41" i="11"/>
  <c r="R41" i="11"/>
  <c r="Q41" i="11"/>
  <c r="P41" i="11"/>
  <c r="O41" i="11"/>
  <c r="N41" i="11"/>
  <c r="M41" i="11"/>
  <c r="L41" i="11"/>
  <c r="K41" i="11"/>
  <c r="G43" i="11"/>
  <c r="G38" i="11" a="1"/>
  <c r="G38" i="11" s="1"/>
  <c r="H41" i="11"/>
  <c r="Z38" i="11"/>
  <c r="Y38" i="11"/>
  <c r="X38" i="11"/>
  <c r="V38" i="11"/>
  <c r="U38" i="11"/>
  <c r="T38" i="11"/>
  <c r="S38" i="11"/>
  <c r="R38" i="11"/>
  <c r="Q38" i="11"/>
  <c r="P38" i="11"/>
  <c r="O38" i="11"/>
  <c r="N38" i="11"/>
  <c r="M38" i="11"/>
  <c r="L38" i="11"/>
  <c r="K38" i="11"/>
  <c r="J38" i="11"/>
  <c r="I38" i="11"/>
  <c r="H38" i="11"/>
  <c r="Z37" i="11"/>
  <c r="Y37" i="11"/>
  <c r="X37" i="11"/>
  <c r="V37" i="11"/>
  <c r="U37" i="11"/>
  <c r="T37" i="11"/>
  <c r="S37" i="11"/>
  <c r="R37" i="11"/>
  <c r="Q37" i="11"/>
  <c r="P37" i="11"/>
  <c r="O37" i="11"/>
  <c r="N37" i="11"/>
  <c r="M37" i="11"/>
  <c r="L37" i="11"/>
  <c r="K37" i="11"/>
  <c r="I37" i="11"/>
  <c r="Z36" i="11" a="1"/>
  <c r="Z36" i="11" s="1"/>
  <c r="Y36" i="11" a="1"/>
  <c r="Y36" i="11" s="1"/>
  <c r="X36" i="11" a="1"/>
  <c r="X36" i="11" s="1"/>
  <c r="V36" i="11" a="1"/>
  <c r="V36" i="11" s="1"/>
  <c r="U36" i="11" a="1"/>
  <c r="U36" i="11" s="1"/>
  <c r="T36" i="11" a="1"/>
  <c r="T36" i="11" s="1"/>
  <c r="S36" i="11" a="1"/>
  <c r="S36" i="11" s="1"/>
  <c r="R36" i="11" a="1"/>
  <c r="R36" i="11" s="1"/>
  <c r="Q36" i="11" a="1"/>
  <c r="Q36" i="11" s="1"/>
  <c r="P36" i="11" a="1"/>
  <c r="P36" i="11" s="1"/>
  <c r="O36" i="11" a="1"/>
  <c r="O36" i="11" s="1"/>
  <c r="N36" i="11" a="1"/>
  <c r="N36" i="11" s="1"/>
  <c r="M36" i="11" a="1"/>
  <c r="M36" i="11" s="1"/>
  <c r="L36" i="11" a="1"/>
  <c r="L36" i="11" s="1"/>
  <c r="K36" i="11" a="1"/>
  <c r="K36" i="11" s="1"/>
  <c r="J36" i="11" a="1"/>
  <c r="J36" i="11" s="1"/>
  <c r="I36" i="11" a="1"/>
  <c r="I36" i="11" s="1"/>
  <c r="G30" i="11"/>
  <c r="I30" i="11"/>
  <c r="Z30" i="11"/>
  <c r="Y30" i="11"/>
  <c r="X30" i="11"/>
  <c r="V30" i="11"/>
  <c r="U30" i="11"/>
  <c r="T30" i="11"/>
  <c r="S30" i="11"/>
  <c r="R30" i="11"/>
  <c r="Q30" i="11"/>
  <c r="P30" i="11"/>
  <c r="O30" i="11"/>
  <c r="N30" i="11"/>
  <c r="M30" i="11"/>
  <c r="L30" i="11"/>
  <c r="K30" i="11"/>
  <c r="J30" i="11"/>
  <c r="H30" i="11"/>
  <c r="W32" i="10"/>
  <c r="V32" i="10"/>
  <c r="U32" i="10"/>
  <c r="T32" i="10"/>
  <c r="S32" i="10"/>
  <c r="R32" i="10"/>
  <c r="Q32" i="10"/>
  <c r="P32" i="10"/>
  <c r="O32" i="10"/>
  <c r="J32" i="10"/>
  <c r="I32" i="10"/>
  <c r="H32" i="10"/>
  <c r="G32" i="10"/>
  <c r="F32" i="10"/>
  <c r="W31" i="10"/>
  <c r="V31" i="10"/>
  <c r="U31" i="10"/>
  <c r="T31" i="10"/>
  <c r="S31" i="10"/>
  <c r="R31" i="10"/>
  <c r="Q31" i="10"/>
  <c r="P31" i="10"/>
  <c r="O31" i="10"/>
  <c r="J31" i="10"/>
  <c r="I31" i="10"/>
  <c r="H31" i="10"/>
  <c r="G31" i="10"/>
  <c r="F31" i="10"/>
  <c r="W30" i="10"/>
  <c r="V30" i="10"/>
  <c r="U30" i="10"/>
  <c r="T30" i="10"/>
  <c r="S30" i="10"/>
  <c r="R30" i="10"/>
  <c r="Q30" i="10"/>
  <c r="P30" i="10"/>
  <c r="O30" i="10"/>
  <c r="J30" i="10"/>
  <c r="I30" i="10"/>
  <c r="H30" i="10"/>
  <c r="G30" i="10"/>
  <c r="F30" i="10"/>
  <c r="E32" i="10"/>
  <c r="D32" i="10"/>
  <c r="G9" i="24" s="1"/>
  <c r="W26" i="9"/>
  <c r="V26" i="9"/>
  <c r="U26" i="9"/>
  <c r="T26" i="9"/>
  <c r="S26" i="9"/>
  <c r="R26" i="9"/>
  <c r="Q26" i="9"/>
  <c r="P26" i="9"/>
  <c r="O26" i="9"/>
  <c r="N26" i="9"/>
  <c r="G26" i="9"/>
  <c r="W25" i="9"/>
  <c r="V25" i="9"/>
  <c r="U25" i="9"/>
  <c r="T25" i="9"/>
  <c r="S25" i="9"/>
  <c r="R25" i="9"/>
  <c r="Q25" i="9"/>
  <c r="P25" i="9"/>
  <c r="O25" i="9"/>
  <c r="N25" i="9"/>
  <c r="G25" i="9"/>
  <c r="W24" i="9"/>
  <c r="V24" i="9"/>
  <c r="U24" i="9"/>
  <c r="T24" i="9"/>
  <c r="S24" i="9"/>
  <c r="R24" i="9"/>
  <c r="Q24" i="9"/>
  <c r="P24" i="9"/>
  <c r="O24" i="9"/>
  <c r="N24" i="9"/>
  <c r="G24" i="9"/>
  <c r="F26" i="9"/>
  <c r="W26" i="1"/>
  <c r="V26" i="1"/>
  <c r="U26" i="1"/>
  <c r="T26" i="1"/>
  <c r="S26" i="1"/>
  <c r="R26" i="1"/>
  <c r="Q26" i="1"/>
  <c r="P26" i="1"/>
  <c r="O26" i="1"/>
  <c r="N26" i="1"/>
  <c r="M26" i="1"/>
  <c r="L26" i="1"/>
  <c r="K26" i="1"/>
  <c r="J26" i="1"/>
  <c r="I26" i="1"/>
  <c r="H26" i="1"/>
  <c r="G26" i="1"/>
  <c r="F26" i="1"/>
  <c r="E26" i="1"/>
  <c r="W25" i="1"/>
  <c r="V25" i="1"/>
  <c r="U25" i="1"/>
  <c r="T25" i="1"/>
  <c r="S25" i="1"/>
  <c r="R25" i="1"/>
  <c r="Q25" i="1"/>
  <c r="P25" i="1"/>
  <c r="O25" i="1"/>
  <c r="N25" i="1"/>
  <c r="M25" i="1"/>
  <c r="L25" i="1"/>
  <c r="K25" i="1"/>
  <c r="J25" i="1"/>
  <c r="I25" i="1"/>
  <c r="H25" i="1"/>
  <c r="G25" i="1"/>
  <c r="F25" i="1"/>
  <c r="E25" i="1"/>
  <c r="W24" i="1"/>
  <c r="V24" i="1"/>
  <c r="U24" i="1"/>
  <c r="T24" i="1"/>
  <c r="S24" i="1"/>
  <c r="R24" i="1"/>
  <c r="Q24" i="1"/>
  <c r="P24" i="1"/>
  <c r="O24" i="1"/>
  <c r="N24" i="1"/>
  <c r="M24" i="1"/>
  <c r="L24" i="1"/>
  <c r="K24" i="1"/>
  <c r="J24" i="1"/>
  <c r="I24" i="1"/>
  <c r="H24" i="1"/>
  <c r="G24" i="1"/>
  <c r="F24" i="1"/>
  <c r="E24" i="1"/>
  <c r="V30" i="8"/>
  <c r="U30" i="8"/>
  <c r="T30" i="8"/>
  <c r="S30" i="8"/>
  <c r="R30" i="8"/>
  <c r="Q30" i="8"/>
  <c r="P30" i="8"/>
  <c r="O30" i="8"/>
  <c r="N30" i="8"/>
  <c r="M30" i="8"/>
  <c r="L30" i="8"/>
  <c r="K30" i="8"/>
  <c r="J30" i="8"/>
  <c r="I30" i="8"/>
  <c r="V29" i="8"/>
  <c r="U29" i="8"/>
  <c r="T29" i="8"/>
  <c r="S29" i="8"/>
  <c r="R29" i="8"/>
  <c r="Q29" i="8"/>
  <c r="P29" i="8"/>
  <c r="O29" i="8"/>
  <c r="N29" i="8"/>
  <c r="M29" i="8"/>
  <c r="L29" i="8"/>
  <c r="K29" i="8"/>
  <c r="J29" i="8"/>
  <c r="I29" i="8"/>
  <c r="V28" i="8"/>
  <c r="U28" i="8"/>
  <c r="T28" i="8"/>
  <c r="S28" i="8"/>
  <c r="R28" i="8"/>
  <c r="Q28" i="8"/>
  <c r="P28" i="8"/>
  <c r="O28" i="8"/>
  <c r="N28" i="8"/>
  <c r="M28" i="8"/>
  <c r="L28" i="8"/>
  <c r="K28" i="8"/>
  <c r="J28" i="8"/>
  <c r="I28" i="8"/>
  <c r="V34" i="8"/>
  <c r="U34" i="8"/>
  <c r="T34" i="8"/>
  <c r="S34" i="8"/>
  <c r="R34" i="8"/>
  <c r="Q34" i="8"/>
  <c r="P34" i="8"/>
  <c r="O34" i="8"/>
  <c r="N34" i="8"/>
  <c r="M34" i="8"/>
  <c r="L34" i="8"/>
  <c r="H34" i="8"/>
  <c r="G34" i="8"/>
  <c r="F34" i="8"/>
  <c r="V33" i="8"/>
  <c r="U33" i="8"/>
  <c r="T33" i="8"/>
  <c r="S33" i="8"/>
  <c r="R33" i="8"/>
  <c r="Q33" i="8"/>
  <c r="P33" i="8"/>
  <c r="O33" i="8"/>
  <c r="N33" i="8"/>
  <c r="M33" i="8"/>
  <c r="L33" i="8"/>
  <c r="H33" i="8"/>
  <c r="G33" i="8"/>
  <c r="F33" i="8"/>
  <c r="V32" i="8"/>
  <c r="U32" i="8"/>
  <c r="T32" i="8"/>
  <c r="S32" i="8"/>
  <c r="R32" i="8"/>
  <c r="Q32" i="8"/>
  <c r="P32" i="8"/>
  <c r="O32" i="8"/>
  <c r="N32" i="8"/>
  <c r="M32" i="8"/>
  <c r="L32" i="8"/>
  <c r="H32" i="8"/>
  <c r="G32" i="8"/>
  <c r="F32" i="8"/>
  <c r="W26" i="7"/>
  <c r="V26" i="7"/>
  <c r="U26" i="7"/>
  <c r="T26" i="7"/>
  <c r="S26" i="7"/>
  <c r="R26" i="7"/>
  <c r="Q26" i="7"/>
  <c r="P26" i="7"/>
  <c r="O26" i="7"/>
  <c r="N26" i="7"/>
  <c r="M26" i="7"/>
  <c r="L26" i="7"/>
  <c r="K26" i="7"/>
  <c r="J26" i="7"/>
  <c r="H26" i="7"/>
  <c r="W25" i="7"/>
  <c r="V25" i="7"/>
  <c r="U25" i="7"/>
  <c r="T25" i="7"/>
  <c r="S25" i="7"/>
  <c r="R25" i="7"/>
  <c r="Q25" i="7"/>
  <c r="P25" i="7"/>
  <c r="O25" i="7"/>
  <c r="N25" i="7"/>
  <c r="M25" i="7"/>
  <c r="L25" i="7"/>
  <c r="K25" i="7"/>
  <c r="J25" i="7"/>
  <c r="H25" i="7"/>
  <c r="W24" i="7"/>
  <c r="V24" i="7"/>
  <c r="U24" i="7"/>
  <c r="T24" i="7"/>
  <c r="S24" i="7"/>
  <c r="R24" i="7"/>
  <c r="Q24" i="7"/>
  <c r="P24" i="7"/>
  <c r="O24" i="7"/>
  <c r="N24" i="7"/>
  <c r="M24" i="7"/>
  <c r="L24" i="7"/>
  <c r="K24" i="7"/>
  <c r="J24" i="7"/>
  <c r="H24" i="7"/>
  <c r="W34" i="8"/>
  <c r="W33" i="8"/>
  <c r="W32" i="8"/>
  <c r="W30" i="8"/>
  <c r="W29" i="8"/>
  <c r="W28" i="8"/>
  <c r="G36" i="11" l="1" a="1"/>
  <c r="G36" i="11" s="1"/>
  <c r="G37" i="11" a="1"/>
  <c r="G37" i="11" s="1"/>
  <c r="E10" i="24" s="1"/>
  <c r="E23" i="13"/>
  <c r="D23" i="13"/>
  <c r="D24" i="13"/>
  <c r="G11" i="24" s="1"/>
  <c r="F35" i="18"/>
  <c r="F33" i="18"/>
  <c r="Q35" i="20"/>
  <c r="Q34" i="20"/>
  <c r="P33" i="20"/>
  <c r="P34" i="20"/>
  <c r="L33" i="20"/>
  <c r="L34" i="20"/>
  <c r="T33" i="20"/>
  <c r="U33" i="20"/>
  <c r="J33" i="20"/>
  <c r="J34" i="20"/>
  <c r="R35" i="20"/>
  <c r="R34" i="20"/>
  <c r="I34" i="20"/>
  <c r="I33" i="20"/>
  <c r="U34" i="20"/>
  <c r="S34" i="20"/>
  <c r="H33" i="20"/>
  <c r="H35" i="20"/>
  <c r="X35" i="20"/>
  <c r="X34" i="20"/>
  <c r="G35" i="20"/>
  <c r="G34" i="20"/>
  <c r="O35" i="20"/>
  <c r="O34" i="20"/>
  <c r="N33" i="20"/>
  <c r="N34" i="20"/>
  <c r="M33" i="20"/>
  <c r="M34" i="20"/>
  <c r="W35" i="20"/>
  <c r="W33" i="20"/>
  <c r="V33" i="20"/>
  <c r="V34" i="20"/>
  <c r="T34" i="20"/>
  <c r="S35" i="20"/>
  <c r="G10" i="24"/>
  <c r="F28" i="8"/>
  <c r="K32" i="8"/>
  <c r="K33" i="8"/>
  <c r="I32" i="8"/>
  <c r="I34" i="8"/>
  <c r="J32" i="8"/>
  <c r="J33" i="8"/>
  <c r="H30" i="8"/>
  <c r="H29" i="8"/>
  <c r="G28" i="8"/>
  <c r="G30" i="8"/>
  <c r="F30" i="8"/>
  <c r="D33" i="8"/>
  <c r="I25" i="7"/>
  <c r="I26" i="7"/>
  <c r="D24" i="7"/>
  <c r="F26" i="7"/>
  <c r="G26" i="7"/>
  <c r="G24" i="7"/>
  <c r="E7" i="24"/>
  <c r="E22" i="24"/>
  <c r="D26" i="21"/>
  <c r="G27" i="24"/>
  <c r="D25" i="21"/>
  <c r="C27" i="24" s="1"/>
  <c r="E27" i="24"/>
  <c r="C11" i="24"/>
  <c r="E11" i="24"/>
  <c r="G22" i="24"/>
  <c r="K34" i="20"/>
  <c r="K33" i="20"/>
  <c r="F33" i="20"/>
  <c r="F34" i="20"/>
  <c r="E34" i="18"/>
  <c r="E24" i="24" s="1"/>
  <c r="E33" i="18"/>
  <c r="D41" i="18"/>
  <c r="D42" i="18"/>
  <c r="D43" i="18"/>
  <c r="D33" i="18"/>
  <c r="D35" i="18"/>
  <c r="D39" i="18"/>
  <c r="G20" i="24"/>
  <c r="D23" i="15"/>
  <c r="C18" i="24" s="1"/>
  <c r="E9" i="24"/>
  <c r="G6" i="24"/>
  <c r="G18" i="24"/>
  <c r="D24" i="9"/>
  <c r="C6" i="24" s="1"/>
  <c r="D27" i="17"/>
  <c r="G19" i="24" s="1"/>
  <c r="C19" i="24"/>
  <c r="E34" i="16"/>
  <c r="E35" i="16"/>
  <c r="D35" i="16"/>
  <c r="E20" i="24" s="1"/>
  <c r="D34" i="16"/>
  <c r="D36" i="16"/>
  <c r="D30" i="16"/>
  <c r="C20" i="24" s="1"/>
  <c r="D24" i="15"/>
  <c r="E18" i="24" s="1"/>
  <c r="H26" i="9"/>
  <c r="H25" i="9"/>
  <c r="J42" i="11"/>
  <c r="J41" i="11"/>
  <c r="E28" i="8"/>
  <c r="E29" i="8"/>
  <c r="H36" i="11" a="1"/>
  <c r="H36" i="11" s="1"/>
  <c r="E24" i="9"/>
  <c r="E25" i="9"/>
  <c r="D34" i="8"/>
  <c r="G41" i="11"/>
  <c r="C10" i="24" s="1"/>
  <c r="I42" i="11"/>
  <c r="E31" i="10"/>
  <c r="E30" i="10"/>
  <c r="C9" i="24" s="1"/>
  <c r="E6" i="24"/>
  <c r="F24" i="9"/>
  <c r="F25" i="9"/>
  <c r="E33" i="8"/>
  <c r="E32" i="8"/>
  <c r="D29" i="8"/>
  <c r="E8" i="24" s="1"/>
  <c r="D30" i="8"/>
  <c r="G8" i="24" s="1"/>
  <c r="F24" i="7"/>
  <c r="E24" i="7"/>
  <c r="E26" i="7"/>
  <c r="G24" i="24" l="1"/>
  <c r="G26" i="24"/>
  <c r="C26" i="24"/>
  <c r="E26" i="24"/>
  <c r="C8" i="24"/>
  <c r="C7" i="24"/>
  <c r="G25" i="24"/>
  <c r="E25" i="24"/>
  <c r="C25" i="24"/>
  <c r="C24" i="24"/>
  <c r="D26" i="1"/>
  <c r="C22" i="24"/>
  <c r="D26" i="7" l="1"/>
  <c r="G7"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<sst xmlns="http://schemas.openxmlformats.org/spreadsheetml/2006/main" count="996" uniqueCount="533">
  <si>
    <t>Condition Sheet: SCRUB Habitat Type</t>
  </si>
  <si>
    <t>Habitat Types</t>
  </si>
  <si>
    <t>Heathland and shrub - Blackthorn scrub
Heathland and shrub - Gorse scrub
Heathland and shrub - Hawthorn scrub
Heathland and shrub - Hazel scrub
Heathland and shrub - Mixed scrub
Heathland and shrub - Dunes with sea buckthorn (H2160)
Heathland and shrub - Willow scrub</t>
  </si>
  <si>
    <t>Habitat Description</t>
  </si>
  <si>
    <t>For Dunes with sea buckthorn see:</t>
  </si>
  <si>
    <t>Dunes with sea-buckthorn (Dunes with Hippophae rhamnoides) - Special Areas of Conservation (jncc.gov.uk)</t>
  </si>
  <si>
    <t>For other scrub types see:</t>
  </si>
  <si>
    <t>ukhab – UK Habitat Classification</t>
  </si>
  <si>
    <t>On-site or off-site, site name and location</t>
  </si>
  <si>
    <t>Survey date and Surveyor name</t>
  </si>
  <si>
    <t>Survey reference (if relating to a wider survey)</t>
  </si>
  <si>
    <t>Limitations (if applicable)</t>
  </si>
  <si>
    <t>Habitat parcel reference</t>
  </si>
  <si>
    <t>Grid reference</t>
  </si>
  <si>
    <t>Condition Assessment Criteria</t>
  </si>
  <si>
    <t>Criterion passed (Yes or No)</t>
  </si>
  <si>
    <t>Notes (such as justification)</t>
  </si>
  <si>
    <t>A</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</si>
  <si>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</si>
  <si>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t>B</t>
  </si>
  <si>
    <r>
      <t>Seedlings, saplings, young shrubs and mature (or ancient or veteran</t>
    </r>
    <r>
      <rPr>
        <vertAlign val="superscript"/>
        <sz val="11"/>
        <rFont val="Aerial "/>
      </rPr>
      <t>3</t>
    </r>
    <r>
      <rPr>
        <sz val="11"/>
        <rFont val="Aerial "/>
      </rPr>
      <t xml:space="preserve">) shrubs are all present. </t>
    </r>
  </si>
  <si>
    <t>C</t>
  </si>
  <si>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</si>
  <si>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D</t>
  </si>
  <si>
    <t>The scrub has a well-developed edge with scattered scrub and tall grassland and or forbs present between the scrub and adjacent habitat.</t>
  </si>
  <si>
    <t>E</t>
  </si>
  <si>
    <t xml:space="preserve">There are clearings, glades or rides present within the scrub, providing sheltered edges. </t>
  </si>
  <si>
    <t>Number of criteria passed</t>
  </si>
  <si>
    <t>Condition Assessment Result (out of 5 criteria)</t>
  </si>
  <si>
    <t>Condition Assessment Score</t>
  </si>
  <si>
    <t>Score Achieved ×/✓</t>
  </si>
  <si>
    <t>Passes 5 criteria</t>
  </si>
  <si>
    <t>Good (3)</t>
  </si>
  <si>
    <t>Passes 3 or 4 criteria</t>
  </si>
  <si>
    <t>Moderate (2)</t>
  </si>
  <si>
    <t>Passes 2 or fewer criteria</t>
  </si>
  <si>
    <t>Poor (1)</t>
  </si>
  <si>
    <t>Suggested enhancement interventions to improve condition score</t>
  </si>
  <si>
    <t>Footnotes</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</si>
  <si>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</si>
  <si>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Keepers of time: ancient and native woodland and trees policy in England (publishing.service.gov.uk)</t>
  </si>
  <si>
    <t>and</t>
  </si>
  <si>
    <t>Ancient woodland, ancient trees and veteran trees: advice for making planning decisions - GOV.UK (www.gov.uk)</t>
  </si>
  <si>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</si>
  <si>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Condition Sheet: GRASSLAND Habitat Type (medium, high and very high distinctiveness)</t>
  </si>
  <si>
    <t>UK Habitat Classification (UKHab) Habitat Types</t>
  </si>
  <si>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</si>
  <si>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</si>
  <si>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</si>
  <si>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</si>
  <si>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</si>
  <si>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</si>
  <si>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F</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</si>
  <si>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</si>
  <si>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</si>
  <si>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Condition Assessment Result</t>
  </si>
  <si>
    <t>Acid grassland types (Result out of 5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</si>
  <si>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</si>
  <si>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</si>
  <si>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</si>
  <si>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</si>
  <si>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t>Notes</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</si>
  <si>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</si>
  <si>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Condition Sheet: GRASSLAND Habitat Type (low distinctiveness)</t>
  </si>
  <si>
    <t>UK Habitat Classification (UKHab) Habitat Type</t>
  </si>
  <si>
    <t>Grassland - Modified grassland</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</si>
  <si>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</si>
  <si>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</si>
  <si>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</si>
  <si>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</si>
  <si>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</si>
  <si>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</si>
  <si>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</si>
  <si>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t>G</t>
  </si>
  <si>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</si>
  <si>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Essential criterion achieved (Yes or No)</t>
  </si>
  <si>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</si>
  <si>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</si>
  <si>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</si>
  <si>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</si>
  <si>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</si>
  <si>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Habitat Type</t>
  </si>
  <si>
    <t>Condition Sheet: DITCH 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</si>
  <si>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</si>
  <si>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</si>
  <si>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</si>
  <si>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</si>
  <si>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</si>
  <si>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</si>
  <si>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</si>
  <si>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</si>
  <si>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</si>
  <si>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t>H</t>
  </si>
  <si>
    <r>
      <t>There is an absence of non-native plant and animal species</t>
    </r>
    <r>
      <rPr>
        <vertAlign val="superscript"/>
        <sz val="11"/>
        <rFont val="Aerial"/>
      </rPr>
      <t>1</t>
    </r>
    <r>
      <rPr>
        <sz val="11"/>
        <rFont val="Aerial"/>
      </rPr>
      <t>.</t>
    </r>
  </si>
  <si>
    <t>Condition Assessment Result (out of 8 criteria)</t>
  </si>
  <si>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</si>
  <si>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</si>
  <si>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</si>
  <si>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</si>
  <si>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</si>
  <si>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</si>
  <si>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</si>
  <si>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</si>
  <si>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</si>
  <si>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</si>
  <si>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</si>
  <si>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</si>
  <si>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</si>
  <si>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</si>
  <si>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</si>
  <si>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</si>
  <si>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</si>
  <si>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</si>
  <si>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</si>
  <si>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</si>
  <si>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</si>
  <si>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</si>
  <si>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</si>
  <si>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</si>
  <si>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</si>
  <si>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</si>
  <si>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</si>
  <si>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</si>
  <si>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</si>
  <si>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</si>
  <si>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</si>
  <si>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See cover sheet</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</si>
  <si>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</si>
  <si>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</si>
  <si>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</si>
  <si>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</si>
  <si>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</si>
  <si>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</si>
  <si>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</si>
  <si>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</si>
  <si>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</si>
  <si>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</si>
  <si>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</si>
  <si>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</si>
  <si>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</si>
  <si>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</si>
  <si>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</si>
  <si>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</si>
  <si>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</si>
  <si>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</si>
  <si>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</si>
  <si>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</si>
  <si>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</si>
  <si>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</si>
  <si>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</si>
  <si>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</si>
  <si>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</si>
  <si>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</si>
  <si>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</si>
  <si>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</si>
  <si>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</si>
  <si>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</si>
  <si>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</si>
  <si>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</si>
  <si>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</si>
  <si>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</si>
  <si>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</si>
  <si>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</si>
  <si>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</si>
  <si>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</si>
  <si>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</si>
  <si>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</si>
  <si>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</si>
  <si>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</si>
  <si>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</si>
  <si>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</si>
  <si>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</si>
  <si>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</si>
  <si>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</si>
  <si>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</si>
  <si>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</si>
  <si>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Score achieved</t>
  </si>
  <si>
    <t>Category</t>
  </si>
  <si>
    <t xml:space="preserve">Category Requirements </t>
  </si>
  <si>
    <t>Good</t>
  </si>
  <si>
    <r>
      <t xml:space="preserve">No more than 2 failures in total; 
</t>
    </r>
    <r>
      <rPr>
        <b/>
        <sz val="11"/>
        <rFont val="Arial"/>
        <family val="2"/>
      </rPr>
      <t>AND</t>
    </r>
    <r>
      <rPr>
        <sz val="11"/>
        <rFont val="Arial"/>
        <family val="2"/>
      </rPr>
      <t xml:space="preserve">
No more than 1 failure in any functional group.</t>
    </r>
  </si>
  <si>
    <t>Moderate</t>
  </si>
  <si>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</si>
  <si>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t>Poor</t>
  </si>
  <si>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</si>
  <si>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t>Condition categories for hedgerows with trees</t>
  </si>
  <si>
    <t>Category Requirements</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</si>
  <si>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</si>
  <si>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</si>
  <si>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</si>
  <si>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</si>
  <si>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</si>
  <si>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</si>
  <si>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</si>
  <si>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</si>
  <si>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</si>
  <si>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</si>
  <si>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</si>
  <si>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</si>
  <si>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</si>
  <si>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</si>
  <si>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</si>
  <si>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rPr>
        <b/>
        <sz val="11"/>
        <rFont val="Arial"/>
        <family val="2"/>
      </rPr>
      <t xml:space="preserve">Footnote 8 </t>
    </r>
    <r>
      <rPr>
        <sz val="11"/>
        <rFont val="Arial"/>
        <family val="2"/>
      </rPr>
      <t xml:space="preserve">– See gov.uk standing advice on ancient and veteran trees. Available from: </t>
    </r>
  </si>
  <si>
    <t>Metric 
Score</t>
  </si>
  <si>
    <t>Native hedgerow</t>
  </si>
  <si>
    <t>Native hedgerow - associated with bank or ditch</t>
  </si>
  <si>
    <t>Native hedgerow with trees</t>
  </si>
  <si>
    <t>Native hedgerow with trees - associated with bank or ditch</t>
  </si>
  <si>
    <t>Species-rich native hedgerow</t>
  </si>
  <si>
    <t>Species-rich native hedgerow - associated with bank or ditch</t>
  </si>
  <si>
    <t>Species-rich native hedgerow with trees</t>
  </si>
  <si>
    <t>Species-rich native hedgerow with trees - associated with bank or ditch</t>
  </si>
  <si>
    <t>Failed Functional Groups</t>
  </si>
  <si>
    <t>Number of criteria Failed</t>
  </si>
  <si>
    <t>y</t>
  </si>
  <si>
    <t>Condition Sheet: INDIVIDUAL TREES Habitat Type</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</si>
  <si>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</si>
  <si>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</si>
  <si>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</si>
  <si>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</si>
  <si>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</si>
  <si>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</si>
  <si>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</si>
  <si>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</si>
  <si>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</si>
  <si>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</si>
  <si>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</si>
  <si>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</si>
  <si>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</si>
  <si>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</si>
  <si>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</si>
  <si>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UKHab</t>
  </si>
  <si>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</si>
  <si>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</si>
  <si>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</si>
  <si>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</si>
  <si>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</si>
  <si>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</si>
  <si>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</si>
  <si>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</si>
  <si>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</si>
  <si>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</si>
  <si>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</si>
  <si>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</si>
  <si>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</si>
  <si>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</si>
  <si>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</si>
  <si>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</si>
  <si>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</si>
  <si>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</si>
  <si>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</si>
  <si>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</si>
  <si>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</si>
  <si>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</si>
  <si>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</si>
  <si>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</si>
  <si>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</si>
  <si>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Passes 4 or fewer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</si>
  <si>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</si>
  <si>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</si>
  <si>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</si>
  <si>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</si>
  <si>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</si>
  <si>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</si>
  <si>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</si>
  <si>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</si>
  <si>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</si>
  <si>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</si>
  <si>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</si>
  <si>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</si>
  <si>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</si>
  <si>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</si>
  <si>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</si>
  <si>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</si>
  <si>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</si>
  <si>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</si>
  <si>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</si>
  <si>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</si>
  <si>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</si>
  <si>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</si>
  <si>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</si>
  <si>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</si>
  <si>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</si>
  <si>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</si>
  <si>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</si>
  <si>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</si>
  <si>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</si>
  <si>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</si>
  <si>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</si>
  <si>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</si>
  <si>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</si>
  <si>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</si>
  <si>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</si>
  <si>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</si>
  <si>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</si>
  <si>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</si>
  <si>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</si>
  <si>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</si>
  <si>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</si>
  <si>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</si>
  <si>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</si>
  <si>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</si>
  <si>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</si>
  <si>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</si>
  <si>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</si>
  <si>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</si>
  <si>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</si>
  <si>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</si>
  <si>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</si>
  <si>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</si>
  <si>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</si>
  <si>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</si>
  <si>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Condition Sheet: WETLAND Habitat Type</t>
  </si>
  <si>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</si>
  <si>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</si>
  <si>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</si>
  <si>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</si>
  <si>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</si>
  <si>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</si>
  <si>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</si>
  <si>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</si>
  <si>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</si>
  <si>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</si>
  <si>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</si>
  <si>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</si>
  <si>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</si>
  <si>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</si>
  <si>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</si>
  <si>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</si>
  <si>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</si>
  <si>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</si>
  <si>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</si>
  <si>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</si>
  <si>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</si>
  <si>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</si>
  <si>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</si>
  <si>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</si>
  <si>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</si>
  <si>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</si>
  <si>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</si>
  <si>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</si>
  <si>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</si>
  <si>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</si>
  <si>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</si>
  <si>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</si>
  <si>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</si>
  <si>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</si>
  <si>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</si>
  <si>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</si>
  <si>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</si>
  <si>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Indicator</t>
  </si>
  <si>
    <t>Good (3 points)</t>
  </si>
  <si>
    <t>Moderate (2 points)</t>
  </si>
  <si>
    <t>Poor (1 point)</t>
  </si>
  <si>
    <t>Score per indicator</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</si>
  <si>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</si>
  <si>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</si>
  <si>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</si>
  <si>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</si>
  <si>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</si>
  <si>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</si>
  <si>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</si>
  <si>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</si>
  <si>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</si>
  <si>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</si>
  <si>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</si>
  <si>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</si>
  <si>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</si>
  <si>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</si>
  <si>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</si>
  <si>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</si>
  <si>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</si>
  <si>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</si>
  <si>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</si>
  <si>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</si>
  <si>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</si>
  <si>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</si>
  <si>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</si>
  <si>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</si>
  <si>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</si>
  <si>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</si>
  <si>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</si>
  <si>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</si>
  <si>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</si>
  <si>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</si>
  <si>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</si>
  <si>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</si>
  <si>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</si>
  <si>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</si>
  <si>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</si>
  <si>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</si>
  <si>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</si>
  <si>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</si>
  <si>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</si>
  <si>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</si>
  <si>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</si>
  <si>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</si>
  <si>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</si>
  <si>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</si>
  <si>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</si>
  <si>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</si>
  <si>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</si>
  <si>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</si>
  <si>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</si>
  <si>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</si>
  <si>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</si>
  <si>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</si>
  <si>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</si>
  <si>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</si>
  <si>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</si>
  <si>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Result Achieved</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</si>
  <si>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</si>
  <si>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</si>
  <si>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</si>
  <si>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</si>
  <si>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</si>
  <si>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</si>
  <si>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</si>
  <si>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</si>
  <si>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</si>
  <si>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t>Condition Sheet: WOOD-PASTURE AND PARKLAND Habitat Type</t>
  </si>
  <si>
    <t>Woodland and forest - Wood-pasture and parkland</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</si>
  <si>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</si>
  <si>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</si>
  <si>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</si>
  <si>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</si>
  <si>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</si>
  <si>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</si>
  <si>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</si>
  <si>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</si>
  <si>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</si>
  <si>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</si>
  <si>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</si>
  <si>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</si>
  <si>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</si>
  <si>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Line of trees – associated with bank or ditch</t>
  </si>
  <si>
    <t>Ecologically valuable line of trees</t>
  </si>
  <si>
    <t>Ecologically valuable line of trees – associated with bank or ditch</t>
  </si>
  <si>
    <t>Line of trees</t>
  </si>
  <si>
    <t>Habitat type</t>
  </si>
  <si>
    <t>Ponds (priority habitat)</t>
  </si>
  <si>
    <t>Ponds (non-priority habitat)</t>
  </si>
  <si>
    <t xml:space="preserve">Temporary  ponds and pools (H3170) </t>
  </si>
  <si>
    <t>Ornamental pond</t>
  </si>
  <si>
    <t>Woodland - Ponds (priority habitat)</t>
  </si>
  <si>
    <t>Woodland - Ponds (non-priority habitat)</t>
  </si>
  <si>
    <t xml:space="preserve">Woodland - Temporary  ponds and pools (H3170) </t>
  </si>
  <si>
    <t>Woodland - Ornamental pond</t>
  </si>
  <si>
    <t>Ruderal/Ephemeral</t>
  </si>
  <si>
    <t>Tall forbs</t>
  </si>
  <si>
    <t>Allotments</t>
  </si>
  <si>
    <t xml:space="preserve">Biodiverse green roof </t>
  </si>
  <si>
    <t>Bioswale</t>
  </si>
  <si>
    <t>Facade-bound green wall</t>
  </si>
  <si>
    <t>Ground based green wall</t>
  </si>
  <si>
    <t>Intensive green roof</t>
  </si>
  <si>
    <t>Open mosaic habitats on previously developed land</t>
  </si>
  <si>
    <t>Rain garden</t>
  </si>
  <si>
    <t>Sustainable drainage system (SuDS)</t>
  </si>
  <si>
    <t xml:space="preserve">Vacant or derelict land </t>
  </si>
  <si>
    <t>Bare ground</t>
  </si>
  <si>
    <t xml:space="preserve">Cemeteries and churchyards </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</si>
  <si>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</si>
  <si>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</si>
  <si>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</si>
  <si>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</si>
  <si>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</si>
  <si>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</si>
  <si>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</si>
  <si>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</si>
  <si>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</si>
  <si>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 xml:space="preserve">Condition sheets </t>
  </si>
  <si>
    <t>Number of parcels of each condition achieved</t>
  </si>
  <si>
    <t>Fairly Good</t>
  </si>
  <si>
    <t>Fairly Poor</t>
  </si>
  <si>
    <t>Coastal</t>
  </si>
  <si>
    <t xml:space="preserve">
</t>
  </si>
  <si>
    <t>Coastal lagoons</t>
  </si>
  <si>
    <t>Coastal saltmarsh</t>
  </si>
  <si>
    <t>Ditches</t>
  </si>
  <si>
    <t>Grassland low distinctiveness</t>
  </si>
  <si>
    <t>Grassland medium, high, very high distinctiveness</t>
  </si>
  <si>
    <t>Heathland</t>
  </si>
  <si>
    <t xml:space="preserve"> 
</t>
  </si>
  <si>
    <t>Hedgerow</t>
  </si>
  <si>
    <t>Individual trees</t>
  </si>
  <si>
    <t xml:space="preserve">
</t>
  </si>
  <si>
    <t>Intertidal biogenic reefs</t>
  </si>
  <si>
    <t>Intertidal hard structures</t>
  </si>
  <si>
    <t>Intertidal seagrass</t>
  </si>
  <si>
    <t>Intertidal sediment</t>
  </si>
  <si>
    <t>Lakes</t>
  </si>
  <si>
    <t>Limestone pavement</t>
  </si>
  <si>
    <t>Orchard</t>
  </si>
  <si>
    <t>Ponds</t>
  </si>
  <si>
    <t>Rocky shore</t>
  </si>
  <si>
    <t>Scrub</t>
  </si>
  <si>
    <t>Sparsely vegetated land</t>
  </si>
  <si>
    <t>Urban</t>
  </si>
  <si>
    <t>Wetland</t>
  </si>
  <si>
    <t>Woodland</t>
  </si>
  <si>
    <t>Wood-pasture and parkland</t>
  </si>
  <si>
    <t>Total number of habitat parcels</t>
  </si>
  <si>
    <t>Blanket bog</t>
  </si>
  <si>
    <t>Depression on peat substrates (H7150)</t>
  </si>
  <si>
    <t>Fens (upland and lowland)</t>
  </si>
  <si>
    <t>Lowland raised bog</t>
  </si>
  <si>
    <t>Oceanic valley mire [1] (D2.1)</t>
  </si>
  <si>
    <t xml:space="preserve">Purple moor grass and rush pastures </t>
  </si>
  <si>
    <t>Reedbeds</t>
  </si>
  <si>
    <t>Transition mires and quaking bogs (H7140)</t>
  </si>
  <si>
    <t>Floodplain wetland mosaic and CFGM</t>
  </si>
  <si>
    <t>Lowland beech and yew woodland</t>
  </si>
  <si>
    <t>Lowland mixed deciduous woodland</t>
  </si>
  <si>
    <t>Native pine woodlands</t>
  </si>
  <si>
    <t>Other coniferous woodland</t>
  </si>
  <si>
    <t xml:space="preserve">Other Scot’s pine woodland </t>
  </si>
  <si>
    <t>Other woodland; broadleaved</t>
  </si>
  <si>
    <t>Other woodland; mixed</t>
  </si>
  <si>
    <t>Upland birchwoods</t>
  </si>
  <si>
    <t>Upland mixed ashwoods</t>
  </si>
  <si>
    <t>Wet woodland</t>
  </si>
  <si>
    <t>Upland oakwood</t>
  </si>
  <si>
    <t>No</t>
  </si>
  <si>
    <t>Yes</t>
  </si>
  <si>
    <t>On-site</t>
  </si>
  <si>
    <t>Reading Gateway</t>
  </si>
  <si>
    <t>Ben Wagstffe</t>
  </si>
  <si>
    <t>SU 71568 69217</t>
  </si>
  <si>
    <t>SU 71569 69214</t>
  </si>
  <si>
    <t>SU 71525 69252</t>
  </si>
  <si>
    <t>SU 71567 69213</t>
  </si>
  <si>
    <t>SU 71566 69215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</si>
</sst>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Aptos Narrow"/>
      <family val="2"/>
      <scheme val="minor"/>
    </font>
    <font>
      <u/>
      <sz val="11"/>
      <color theme="10"/>
      <name val="Aptos Narrow"/>
      <family val="2"/>
      <scheme val="minor"/>
    </font>
    <font>
      <b/>
      <sz val="11"/>
      <name val="Aerial "/>
    </font>
    <font>
      <b/>
      <sz val="11"/>
      <color theme="0"/>
      <name val="Aerial "/>
    </font>
    <font>
      <sz val="11"/>
      <name val="Aerial "/>
    </font>
    <font>
      <sz val="11"/>
      <name val="Arial"/>
      <family val="2"/>
    </font>
    <font>
      <u/>
      <sz val="11"/>
      <color theme="10"/>
      <name val="Arial"/>
      <family val="2"/>
    </font>
    <font>
      <b/>
      <sz val="11"/>
      <name val="Arial"/>
      <family val="2"/>
    </font>
    <font>
      <sz val="11"/>
      <color rgb="FFC00000"/>
      <name val="Aerial "/>
    </font>
    <font>
      <b/>
      <sz val="11"/>
      <color theme="0"/>
      <name val="Aerial"/>
    </font>
    <font>
      <vertAlign val="superscript"/>
      <sz val="11"/>
      <name val="Aerial "/>
    </font>
    <font>
      <i/>
      <sz val="11"/>
      <name val="Aerial "/>
    </font>
    <font>
      <sz val="11"/>
      <color theme="0"/>
      <name val="Aerial "/>
    </font>
    <font>
      <i/>
      <sz val="11"/>
      <name val="Arial"/>
      <family val="2"/>
    </font>
    <font>
      <sz val="11"/>
      <color rgb="FFC00000"/>
      <name val="Arial"/>
      <family val="2"/>
    </font>
    <font>
      <sz val="12"/>
      <name val="Aerial "/>
    </font>
    <font>
      <b/>
      <sz val="11"/>
      <name val="Aerial"/>
    </font>
    <font>
      <sz val="11"/>
      <name val="Aerial"/>
    </font>
    <font>
      <sz val="11"/>
      <color rgb="FFC00000"/>
      <name val="Aerial"/>
    </font>
    <font>
      <vertAlign val="superscript"/>
      <sz val="11"/>
      <name val="Aerial"/>
    </font>
    <font>
      <i/>
      <sz val="11"/>
      <name val="Aerial"/>
    </font>
    <font>
      <b/>
      <sz val="11"/>
      <color theme="0"/>
      <name val="Arial"/>
      <family val="2"/>
    </font>
    <font>
      <sz val="11"/>
      <color theme="0"/>
      <name val="Aerial"/>
    </font>
    <font>
      <u/>
      <sz val="11"/>
      <color rgb="FF0000FF"/>
      <name val="Arial"/>
      <family val="2"/>
    </font>
    <font>
      <vertAlign val="superscript"/>
      <sz val="11"/>
      <name val="Arial"/>
      <family val="2"/>
    </font>
    <font>
      <sz val="10"/>
      <name val="Arial"/>
      <family val="2"/>
    </font>
    <font>
      <i/>
      <sz val="10"/>
      <name val="Arial"/>
      <family val="2"/>
    </font>
    <font>
      <vertAlign val="superscript"/>
      <sz val="10"/>
      <name val="Arial"/>
      <family val="2"/>
    </font>
    <font>
      <u/>
      <sz val="11"/>
      <name val="Arial"/>
      <family val="2"/>
    </font>
    <font>
      <b/>
      <sz val="11"/>
      <color theme="1"/>
      <name val="Arial"/>
      <family val="2"/>
    </font>
    <font>
      <b/>
      <i/>
      <sz val="11"/>
      <name val="Aerial"/>
    </font>
    <font>
      <b/>
      <i/>
      <u/>
      <sz val="11"/>
      <name val="Aerial"/>
    </font>
    <font>
      <b/>
      <vertAlign val="superscript"/>
      <sz val="11"/>
      <color theme="0"/>
      <name val="Aerial"/>
    </font>
    <font>
      <b/>
      <sz val="11"/>
      <color rgb="FFC00000"/>
      <name val="Aerial"/>
    </font>
    <font>
      <b/>
      <vertAlign val="superscript"/>
      <sz val="11"/>
      <name val="Aerial"/>
    </font>
    <font>
      <sz val="11"/>
      <color theme="0"/>
      <name val="Arial"/>
      <family val="2"/>
    </font>
    <font>
      <sz val="10"/>
      <color rgb="FF4C4B4B"/>
      <name val="Arial"/>
      <family val="2"/>
    </font>
    <font>
      <b/>
      <sz val="10"/>
      <color theme="1"/>
      <name val="Arial"/>
      <family val="2"/>
    </font>
    <font>
      <sz val="10"/>
      <color theme="1"/>
      <name val="Arial"/>
      <family val="2"/>
    </font>
    <font>
      <sz val="12"/>
      <color rgb="FF000000"/>
      <name val="Arial"/>
      <family val="2"/>
    </font>
    <font>
      <sz val="12"/>
      <color theme="1"/>
      <name val="Arial"/>
      <family val="2"/>
    </font>
    <font>
      <b/>
      <sz val="12"/>
      <color rgb="FF000000"/>
      <name val="Arial"/>
      <family val="2"/>
    </font>
  </fonts>
  <fills count="28">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2" tint="-0.499984740745262"/>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3" tint="0.499984740745262"/>
        <bgColor indexed="64"/>
      </patternFill>
    </fill>
    <fill>
      <patternFill patternType="solid">
        <fgColor theme="9" tint="0.39997558519241921"/>
        <bgColor indexed="64"/>
      </patternFill>
    </fill>
    <fill>
      <patternFill patternType="solid">
        <fgColor theme="9"/>
        <bgColor indexed="64"/>
      </patternFill>
    </fill>
    <fill>
      <patternFill patternType="solid">
        <fgColor theme="8" tint="0.79998168889431442"/>
        <bgColor indexed="64"/>
      </patternFill>
    </fill>
    <fill>
      <patternFill patternType="solid">
        <fgColor rgb="FFFFFF00"/>
        <bgColor indexed="64"/>
      </patternFill>
    </fill>
    <fill>
      <patternFill patternType="solid">
        <fgColor theme="3" tint="0.89999084444715716"/>
        <bgColor indexed="64"/>
      </patternFill>
    </fill>
    <fill>
      <patternFill patternType="solid">
        <fgColor theme="6" tint="-0.249977111117893"/>
        <bgColor indexed="64"/>
      </patternFill>
    </fill>
    <fill>
      <patternFill patternType="solid">
        <fgColor theme="6"/>
        <bgColor indexed="64"/>
      </patternFill>
    </fill>
    <fill>
      <patternFill patternType="solid">
        <fgColor rgb="FFFFC000"/>
        <bgColor indexed="64"/>
      </patternFill>
    </fill>
    <fill>
      <patternFill patternType="solid">
        <fgColor rgb="FFC00000"/>
        <bgColor indexed="64"/>
      </patternFill>
    </fill>
    <fill>
      <patternFill patternType="solid">
        <fgColor theme="8" tint="-0.249977111117893"/>
        <bgColor indexed="64"/>
      </patternFill>
    </fill>
    <fill>
      <patternFill patternType="solid">
        <fgColor theme="4" tint="0.39997558519241921"/>
        <bgColor indexed="64"/>
      </patternFill>
    </fill>
    <fill>
      <patternFill patternType="solid">
        <fgColor rgb="FF7E542A"/>
        <bgColor indexed="64"/>
      </patternFill>
    </fill>
    <fill>
      <patternFill patternType="solid">
        <fgColor rgb="FFFCA8A8"/>
        <bgColor indexed="64"/>
      </patternFill>
    </fill>
    <fill>
      <patternFill patternType="solid">
        <fgColor theme="6" tint="0.79998168889431442"/>
        <bgColor indexed="64"/>
      </patternFill>
    </fill>
    <fill>
      <patternFill patternType="solid">
        <fgColor rgb="FFED905D"/>
        <bgColor indexed="64"/>
      </patternFill>
    </fill>
    <fill>
      <patternFill patternType="solid">
        <fgColor rgb="FFFBB88F"/>
        <bgColor indexed="64"/>
      </patternFill>
    </fill>
  </fills>
  <borders count="5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auto="1"/>
      </left>
      <right style="thin">
        <color auto="1"/>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top style="thin">
        <color indexed="64"/>
      </top>
      <bottom style="medium">
        <color indexed="64"/>
      </bottom>
      <diagonal/>
    </border>
    <border>
      <left style="thin">
        <color auto="1"/>
      </left>
      <right/>
      <top style="medium">
        <color indexed="64"/>
      </top>
      <bottom style="medium">
        <color indexed="64"/>
      </bottom>
      <diagonal/>
    </border>
    <border>
      <left/>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683">
    <xf numFmtId="0" fontId="0" fillId="0" borderId="0" xfId="0"/>
    <xf numFmtId="0" fontId="5" fillId="0" borderId="13" xfId="0" applyFont="1" applyBorder="1" applyAlignment="1" applyProtection="1">
      <alignment horizontal="left" vertical="top" wrapText="1"/>
      <protection locked="0"/>
    </xf>
    <xf numFmtId="0" fontId="9" fillId="2" borderId="13" xfId="0" applyFont="1" applyFill="1" applyBorder="1" applyAlignment="1">
      <alignment horizontal="left" vertical="center" wrapText="1"/>
    </xf>
    <xf numFmtId="0" fontId="5" fillId="3" borderId="0" xfId="1" applyFont="1" applyFill="1" applyBorder="1" applyAlignment="1" applyProtection="1">
      <alignment vertical="center"/>
    </xf>
    <xf numFmtId="0" fontId="6" fillId="3" borderId="0" xfId="1" applyFont="1" applyFill="1" applyBorder="1" applyAlignment="1" applyProtection="1">
      <alignment vertical="center"/>
    </xf>
    <xf numFmtId="0" fontId="6" fillId="3" borderId="10" xfId="1" applyFont="1" applyFill="1" applyBorder="1" applyAlignment="1" applyProtection="1">
      <alignment vertical="center"/>
    </xf>
    <xf numFmtId="0" fontId="15" fillId="0" borderId="13" xfId="0" applyFont="1" applyBorder="1" applyAlignment="1" applyProtection="1">
      <alignment horizontal="center" vertical="center" wrapText="1"/>
      <protection locked="0"/>
    </xf>
    <xf numFmtId="0" fontId="17" fillId="0" borderId="13" xfId="0" applyFont="1" applyBorder="1" applyAlignment="1">
      <alignment horizontal="left" vertical="center"/>
    </xf>
    <xf numFmtId="0" fontId="17" fillId="0" borderId="13" xfId="0" applyFont="1" applyBorder="1" applyAlignment="1" applyProtection="1">
      <alignment horizontal="left" vertical="top" wrapText="1"/>
      <protection locked="0"/>
    </xf>
    <xf numFmtId="0" fontId="9" fillId="2" borderId="13" xfId="0" applyFont="1" applyFill="1" applyBorder="1" applyAlignment="1">
      <alignment horizontal="left" vertical="center"/>
    </xf>
    <xf numFmtId="0" fontId="22" fillId="5" borderId="14" xfId="0" applyFont="1" applyFill="1" applyBorder="1" applyAlignment="1">
      <alignment horizontal="left" vertical="center"/>
    </xf>
    <xf numFmtId="0" fontId="17" fillId="5" borderId="11" xfId="0" applyFont="1" applyFill="1" applyBorder="1" applyAlignment="1">
      <alignment horizontal="left" vertical="center"/>
    </xf>
    <xf numFmtId="0" fontId="17" fillId="3" borderId="13" xfId="0" applyFont="1" applyFill="1" applyBorder="1" applyAlignment="1" applyProtection="1">
      <alignment horizontal="left" vertical="top" wrapText="1"/>
      <protection locked="0"/>
    </xf>
    <xf numFmtId="0" fontId="17" fillId="5" borderId="12" xfId="0"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3" xfId="0" applyFont="1" applyFill="1" applyBorder="1" applyAlignment="1">
      <alignment horizontal="left" vertical="center"/>
    </xf>
    <xf numFmtId="0" fontId="17" fillId="0" borderId="0" xfId="0" applyFont="1" applyAlignment="1">
      <alignment horizontal="left" vertical="center"/>
    </xf>
    <xf numFmtId="0" fontId="22" fillId="0" borderId="0" xfId="0" applyFont="1" applyAlignment="1">
      <alignment horizontal="left" vertical="center"/>
    </xf>
    <xf numFmtId="0" fontId="17" fillId="0" borderId="0" xfId="0" applyFont="1" applyAlignment="1">
      <alignment horizontal="left" vertical="center" wrapText="1"/>
    </xf>
    <xf numFmtId="0" fontId="17" fillId="0" borderId="0" xfId="1" applyFont="1" applyFill="1" applyBorder="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15" fillId="0" borderId="0" xfId="0" applyFont="1" applyAlignment="1" applyProtection="1">
      <alignment horizontal="center" vertical="center" wrapText="1"/>
      <protection locked="0"/>
    </xf>
    <xf numFmtId="0" fontId="17" fillId="0" borderId="0" xfId="0" applyFont="1" applyAlignment="1" applyProtection="1">
      <alignment vertical="top" wrapText="1"/>
      <protection locked="0"/>
    </xf>
    <xf numFmtId="0" fontId="6" fillId="0" borderId="0" xfId="1" applyFont="1" applyFill="1" applyBorder="1" applyAlignment="1" applyProtection="1">
      <alignment horizontal="left" vertical="top"/>
    </xf>
    <xf numFmtId="0" fontId="16" fillId="0" borderId="0" xfId="1" applyFont="1" applyFill="1" applyBorder="1" applyAlignment="1" applyProtection="1">
      <alignment horizontal="left" vertical="center" wrapText="1"/>
    </xf>
    <xf numFmtId="0" fontId="18" fillId="0" borderId="0" xfId="1" applyFont="1" applyFill="1" applyBorder="1" applyAlignment="1" applyProtection="1">
      <alignment horizontal="center" vertical="center" wrapText="1"/>
    </xf>
    <xf numFmtId="0" fontId="16" fillId="0" borderId="0" xfId="0" applyFont="1" applyAlignment="1">
      <alignment horizontal="left" vertical="center"/>
    </xf>
    <xf numFmtId="0" fontId="9" fillId="0" borderId="0" xfId="0" applyFont="1" applyAlignment="1">
      <alignment horizontal="left" vertical="center"/>
    </xf>
    <xf numFmtId="0" fontId="16" fillId="0" borderId="0" xfId="0" applyFont="1" applyAlignment="1">
      <alignment horizontal="left" vertical="center" wrapText="1"/>
    </xf>
    <xf numFmtId="0" fontId="9" fillId="0" borderId="0" xfId="0" applyFont="1" applyAlignment="1">
      <alignment horizontal="left" vertical="center" wrapText="1"/>
    </xf>
    <xf numFmtId="0" fontId="17" fillId="0" borderId="0" xfId="0" applyFont="1" applyAlignment="1">
      <alignment vertical="center"/>
    </xf>
    <xf numFmtId="0" fontId="17" fillId="0" borderId="0" xfId="0" applyFont="1" applyAlignment="1">
      <alignment vertical="center" wrapText="1"/>
    </xf>
    <xf numFmtId="0" fontId="21" fillId="0" borderId="0" xfId="0" applyFont="1" applyAlignment="1">
      <alignment vertical="center"/>
    </xf>
    <xf numFmtId="0" fontId="17" fillId="0" borderId="0" xfId="0" applyFont="1" applyAlignment="1">
      <alignment horizontal="center" vertical="center"/>
    </xf>
    <xf numFmtId="0" fontId="9" fillId="0" borderId="0" xfId="0" applyFont="1" applyAlignment="1">
      <alignment horizontal="right" vertical="center" wrapText="1"/>
    </xf>
    <xf numFmtId="0" fontId="17" fillId="0" borderId="0" xfId="0" applyFont="1" applyAlignment="1" applyProtection="1">
      <alignment horizontal="center" vertical="center" wrapText="1"/>
      <protection locked="0"/>
    </xf>
    <xf numFmtId="0" fontId="9" fillId="0" borderId="0" xfId="0" applyFont="1" applyAlignment="1">
      <alignment horizontal="right" vertical="center"/>
    </xf>
    <xf numFmtId="0" fontId="4" fillId="0" borderId="0" xfId="0" applyFont="1" applyAlignment="1">
      <alignment horizontal="center" vertical="center" wrapText="1"/>
    </xf>
    <xf numFmtId="0" fontId="4" fillId="0" borderId="13" xfId="0" applyFont="1" applyBorder="1" applyAlignment="1">
      <alignment horizontal="left" vertical="center"/>
    </xf>
    <xf numFmtId="0" fontId="14" fillId="3" borderId="0" xfId="0" applyFont="1" applyFill="1" applyAlignment="1">
      <alignment horizontal="left" vertical="center"/>
    </xf>
    <xf numFmtId="0" fontId="14" fillId="3" borderId="10" xfId="0" applyFont="1" applyFill="1" applyBorder="1" applyAlignment="1">
      <alignment horizontal="left" vertical="center"/>
    </xf>
    <xf numFmtId="0" fontId="17" fillId="0" borderId="3" xfId="0" applyFont="1" applyBorder="1" applyAlignment="1">
      <alignment horizontal="left" vertical="top" wrapText="1"/>
    </xf>
    <xf numFmtId="0" fontId="17" fillId="0" borderId="13" xfId="0" applyFont="1" applyBorder="1" applyAlignment="1">
      <alignment horizontal="left" vertical="top" wrapText="1"/>
    </xf>
    <xf numFmtId="0" fontId="17" fillId="0" borderId="13" xfId="0" applyFont="1" applyBorder="1" applyAlignment="1">
      <alignment vertical="center"/>
    </xf>
    <xf numFmtId="0" fontId="17" fillId="0" borderId="13" xfId="0" applyFont="1" applyBorder="1" applyAlignment="1">
      <alignment horizontal="center" vertical="center" wrapText="1"/>
    </xf>
    <xf numFmtId="0" fontId="17" fillId="3" borderId="13" xfId="0" applyFont="1" applyFill="1" applyBorder="1" applyAlignment="1">
      <alignment horizontal="left" vertical="center"/>
    </xf>
    <xf numFmtId="0" fontId="17" fillId="3" borderId="13" xfId="0" applyFont="1" applyFill="1" applyBorder="1" applyAlignment="1">
      <alignment horizontal="left" vertical="top" wrapText="1"/>
    </xf>
    <xf numFmtId="0" fontId="6" fillId="0" borderId="0" xfId="1" applyFont="1" applyFill="1" applyBorder="1" applyAlignment="1" applyProtection="1">
      <alignment horizontal="left" vertical="center"/>
    </xf>
    <xf numFmtId="0" fontId="18" fillId="0" borderId="0" xfId="1" applyFont="1" applyFill="1" applyBorder="1" applyAlignment="1" applyProtection="1">
      <alignment horizontal="left" vertical="center" wrapText="1"/>
    </xf>
    <xf numFmtId="0" fontId="17" fillId="0" borderId="0" xfId="0" applyFont="1" applyAlignment="1">
      <alignment horizontal="left" vertical="top" wrapText="1"/>
    </xf>
    <xf numFmtId="0" fontId="18" fillId="0" borderId="0" xfId="0" applyFont="1" applyAlignment="1">
      <alignment horizontal="left" vertical="top" wrapText="1"/>
    </xf>
    <xf numFmtId="0" fontId="17" fillId="3" borderId="13" xfId="0" applyFont="1" applyFill="1" applyBorder="1" applyAlignment="1">
      <alignment horizontal="center" vertical="center" wrapText="1"/>
    </xf>
    <xf numFmtId="0" fontId="16" fillId="0" borderId="0" xfId="1" applyFont="1" applyFill="1" applyBorder="1" applyAlignment="1" applyProtection="1">
      <alignment vertical="center" wrapText="1"/>
    </xf>
    <xf numFmtId="0" fontId="17" fillId="0" borderId="0" xfId="1" applyFont="1" applyFill="1" applyBorder="1" applyAlignment="1" applyProtection="1">
      <alignment vertical="top" wrapText="1"/>
      <protection locked="0"/>
    </xf>
    <xf numFmtId="0" fontId="18" fillId="0" borderId="0" xfId="1" applyFont="1" applyFill="1" applyBorder="1" applyAlignment="1" applyProtection="1">
      <alignment vertical="center" wrapText="1"/>
    </xf>
    <xf numFmtId="0" fontId="9" fillId="0" borderId="0" xfId="0" applyFont="1" applyAlignment="1">
      <alignment vertical="center" wrapText="1"/>
    </xf>
    <xf numFmtId="0" fontId="9" fillId="0" borderId="0" xfId="0" applyFont="1" applyAlignment="1">
      <alignment vertical="center"/>
    </xf>
    <xf numFmtId="0" fontId="6" fillId="0" borderId="0" xfId="1" applyFont="1" applyFill="1" applyBorder="1" applyAlignment="1" applyProtection="1">
      <alignment vertical="center"/>
    </xf>
    <xf numFmtId="0" fontId="16" fillId="0" borderId="0" xfId="0" applyFont="1" applyAlignment="1">
      <alignment vertical="center" wrapText="1"/>
    </xf>
    <xf numFmtId="0" fontId="16" fillId="0" borderId="0" xfId="0" applyFont="1" applyAlignment="1">
      <alignment vertical="center"/>
    </xf>
    <xf numFmtId="0" fontId="7" fillId="4" borderId="1" xfId="0" applyFont="1" applyFill="1" applyBorder="1" applyAlignment="1">
      <alignment horizontal="left" vertical="center" wrapText="1"/>
    </xf>
    <xf numFmtId="0" fontId="7" fillId="4" borderId="12" xfId="0" applyFont="1" applyFill="1" applyBorder="1" applyAlignment="1">
      <alignment horizontal="left" vertical="center" wrapText="1"/>
    </xf>
    <xf numFmtId="0" fontId="7" fillId="4" borderId="13" xfId="1" applyFont="1" applyFill="1" applyBorder="1" applyAlignment="1" applyProtection="1">
      <alignment horizontal="left" vertical="center" wrapText="1"/>
    </xf>
    <xf numFmtId="0" fontId="21" fillId="2" borderId="18" xfId="0" applyFont="1" applyFill="1" applyBorder="1" applyAlignment="1">
      <alignment vertical="center" wrapText="1"/>
    </xf>
    <xf numFmtId="0" fontId="25" fillId="3" borderId="19" xfId="0" applyFont="1" applyFill="1" applyBorder="1" applyAlignment="1">
      <alignment horizontal="left" vertical="center"/>
    </xf>
    <xf numFmtId="0" fontId="25" fillId="3" borderId="20" xfId="0" applyFont="1" applyFill="1" applyBorder="1" applyAlignment="1">
      <alignment horizontal="left" vertical="center" wrapText="1"/>
    </xf>
    <xf numFmtId="0" fontId="25" fillId="3" borderId="21" xfId="0" applyFont="1" applyFill="1" applyBorder="1" applyAlignment="1" applyProtection="1">
      <alignment horizontal="left" vertical="center" wrapText="1"/>
      <protection locked="0"/>
    </xf>
    <xf numFmtId="0" fontId="25" fillId="3" borderId="26" xfId="0" applyFont="1" applyFill="1" applyBorder="1" applyAlignment="1">
      <alignment horizontal="left" vertical="center"/>
    </xf>
    <xf numFmtId="0" fontId="25" fillId="3" borderId="14" xfId="0" applyFont="1" applyFill="1" applyBorder="1" applyAlignment="1">
      <alignment horizontal="left" vertical="center" wrapText="1"/>
    </xf>
    <xf numFmtId="0" fontId="25" fillId="3" borderId="27" xfId="0" applyFont="1" applyFill="1" applyBorder="1" applyAlignment="1" applyProtection="1">
      <alignment horizontal="left" vertical="center" wrapText="1"/>
      <protection locked="0"/>
    </xf>
    <xf numFmtId="0" fontId="25" fillId="7" borderId="19" xfId="0" applyFont="1" applyFill="1" applyBorder="1" applyAlignment="1">
      <alignment horizontal="left" vertical="center"/>
    </xf>
    <xf numFmtId="0" fontId="25" fillId="7" borderId="20" xfId="0" applyFont="1" applyFill="1" applyBorder="1" applyAlignment="1">
      <alignment horizontal="left" vertical="center" wrapText="1"/>
    </xf>
    <xf numFmtId="0" fontId="25" fillId="7" borderId="21" xfId="0" applyFont="1" applyFill="1" applyBorder="1" applyAlignment="1" applyProtection="1">
      <alignment horizontal="left" vertical="center" wrapText="1"/>
      <protection locked="0"/>
    </xf>
    <xf numFmtId="0" fontId="25" fillId="7" borderId="22" xfId="0" applyFont="1" applyFill="1" applyBorder="1" applyAlignment="1">
      <alignment horizontal="left" vertical="center"/>
    </xf>
    <xf numFmtId="0" fontId="25" fillId="7" borderId="23" xfId="0" applyFont="1" applyFill="1" applyBorder="1" applyAlignment="1">
      <alignment horizontal="left" vertical="center" wrapText="1"/>
    </xf>
    <xf numFmtId="0" fontId="25" fillId="7" borderId="28" xfId="0" applyFont="1" applyFill="1" applyBorder="1" applyAlignment="1" applyProtection="1">
      <alignment horizontal="left" vertical="center" wrapText="1"/>
      <protection locked="0"/>
    </xf>
    <xf numFmtId="0" fontId="25" fillId="3" borderId="29" xfId="0" applyFont="1" applyFill="1" applyBorder="1" applyAlignment="1">
      <alignment horizontal="left" vertical="center"/>
    </xf>
    <xf numFmtId="0" fontId="25" fillId="3" borderId="12" xfId="0" applyFont="1" applyFill="1" applyBorder="1" applyAlignment="1">
      <alignment horizontal="left" vertical="center" wrapText="1"/>
    </xf>
    <xf numFmtId="0" fontId="25" fillId="3" borderId="30" xfId="0" applyFont="1" applyFill="1" applyBorder="1" applyAlignment="1" applyProtection="1">
      <alignment horizontal="left" vertical="center" wrapText="1"/>
      <protection locked="0"/>
    </xf>
    <xf numFmtId="0" fontId="25" fillId="3" borderId="22" xfId="0" applyFont="1" applyFill="1" applyBorder="1" applyAlignment="1">
      <alignment horizontal="left" vertical="center"/>
    </xf>
    <xf numFmtId="0" fontId="25" fillId="3" borderId="23" xfId="0" applyFont="1" applyFill="1" applyBorder="1" applyAlignment="1">
      <alignment horizontal="left" vertical="center" wrapText="1"/>
    </xf>
    <xf numFmtId="0" fontId="25" fillId="3" borderId="28" xfId="0" applyFont="1" applyFill="1" applyBorder="1" applyAlignment="1" applyProtection="1">
      <alignment horizontal="left" vertical="center" wrapText="1"/>
      <protection locked="0"/>
    </xf>
    <xf numFmtId="0" fontId="25" fillId="7" borderId="32" xfId="0" applyFont="1" applyFill="1" applyBorder="1" applyAlignment="1">
      <alignment horizontal="left" vertical="center"/>
    </xf>
    <xf numFmtId="0" fontId="25" fillId="7" borderId="33" xfId="0" applyFont="1" applyFill="1" applyBorder="1" applyAlignment="1">
      <alignment horizontal="left" vertical="center" wrapText="1"/>
    </xf>
    <xf numFmtId="0" fontId="25" fillId="7" borderId="25" xfId="0" applyFont="1" applyFill="1" applyBorder="1" applyAlignment="1" applyProtection="1">
      <alignment horizontal="left" vertical="center" wrapText="1"/>
      <protection locked="0"/>
    </xf>
    <xf numFmtId="0" fontId="5" fillId="0" borderId="1" xfId="0" applyFont="1" applyBorder="1" applyAlignment="1">
      <alignment horizontal="left" vertical="center"/>
    </xf>
    <xf numFmtId="0" fontId="5" fillId="0" borderId="31" xfId="0" applyFont="1" applyBorder="1" applyAlignment="1">
      <alignment horizontal="left" vertical="center"/>
    </xf>
    <xf numFmtId="0" fontId="5" fillId="0" borderId="31" xfId="0" applyFont="1" applyBorder="1" applyAlignment="1">
      <alignment horizontal="left" vertical="center" wrapText="1"/>
    </xf>
    <xf numFmtId="0" fontId="21" fillId="5" borderId="14" xfId="0" applyFont="1" applyFill="1" applyBorder="1" applyAlignment="1">
      <alignment horizontal="left" vertical="center"/>
    </xf>
    <xf numFmtId="0" fontId="25" fillId="7" borderId="20" xfId="0" applyFont="1" applyFill="1" applyBorder="1" applyAlignment="1">
      <alignment horizontal="left" vertical="center"/>
    </xf>
    <xf numFmtId="0" fontId="29" fillId="0" borderId="0" xfId="0" applyFont="1" applyAlignment="1">
      <alignment vertical="center"/>
    </xf>
    <xf numFmtId="0" fontId="15" fillId="7" borderId="13" xfId="0" applyFont="1" applyFill="1" applyBorder="1" applyAlignment="1" applyProtection="1">
      <alignment horizontal="center" vertical="center" wrapText="1"/>
      <protection locked="0"/>
    </xf>
    <xf numFmtId="0" fontId="5" fillId="9" borderId="29" xfId="0" applyFont="1" applyFill="1" applyBorder="1" applyAlignment="1">
      <alignment horizontal="center" vertical="center" wrapText="1"/>
    </xf>
    <xf numFmtId="0" fontId="5" fillId="9" borderId="46" xfId="0" applyFont="1" applyFill="1" applyBorder="1" applyAlignment="1">
      <alignment horizontal="center" vertical="center" wrapText="1"/>
    </xf>
    <xf numFmtId="0" fontId="17" fillId="0" borderId="13" xfId="0" applyFont="1" applyBorder="1" applyAlignment="1">
      <alignment horizontal="left" vertical="center" wrapText="1"/>
    </xf>
    <xf numFmtId="0" fontId="9" fillId="2" borderId="12" xfId="0" applyFont="1" applyFill="1" applyBorder="1" applyAlignment="1">
      <alignment horizontal="left" vertical="center" wrapText="1"/>
    </xf>
    <xf numFmtId="0" fontId="21" fillId="2" borderId="13" xfId="0" applyFont="1" applyFill="1" applyBorder="1" applyAlignment="1">
      <alignment horizontal="left" vertical="center" wrapText="1"/>
    </xf>
    <xf numFmtId="0" fontId="5" fillId="0" borderId="13" xfId="0" applyFont="1" applyBorder="1" applyAlignment="1">
      <alignment horizontal="left" vertical="center"/>
    </xf>
    <xf numFmtId="0" fontId="21" fillId="2" borderId="13" xfId="0" applyFont="1" applyFill="1" applyBorder="1" applyAlignment="1">
      <alignment horizontal="left" vertical="center"/>
    </xf>
    <xf numFmtId="0" fontId="7" fillId="10" borderId="13" xfId="0" applyFont="1" applyFill="1" applyBorder="1" applyAlignment="1">
      <alignment vertical="center"/>
    </xf>
    <xf numFmtId="0" fontId="7" fillId="10" borderId="13" xfId="0" applyFont="1" applyFill="1" applyBorder="1" applyAlignment="1">
      <alignment horizontal="left" vertical="center"/>
    </xf>
    <xf numFmtId="0" fontId="7" fillId="10" borderId="13" xfId="0" applyFont="1" applyFill="1" applyBorder="1" applyAlignment="1">
      <alignment horizontal="left" vertical="center" wrapText="1"/>
    </xf>
    <xf numFmtId="0" fontId="7" fillId="0" borderId="13" xfId="0" applyFont="1" applyBorder="1" applyAlignment="1">
      <alignment horizontal="left" vertical="center"/>
    </xf>
    <xf numFmtId="0" fontId="7" fillId="3" borderId="13" xfId="0" applyFont="1" applyFill="1" applyBorder="1" applyAlignment="1">
      <alignment horizontal="left" vertical="center" wrapText="1"/>
    </xf>
    <xf numFmtId="0" fontId="7" fillId="0" borderId="13" xfId="0" applyFont="1" applyBorder="1" applyAlignment="1">
      <alignment horizontal="left" vertical="center" wrapText="1"/>
    </xf>
    <xf numFmtId="0" fontId="21" fillId="5" borderId="1" xfId="0" applyFont="1" applyFill="1" applyBorder="1" applyAlignment="1">
      <alignment vertical="center"/>
    </xf>
    <xf numFmtId="0" fontId="21" fillId="5" borderId="2" xfId="0" applyFont="1" applyFill="1" applyBorder="1" applyAlignment="1">
      <alignment vertical="center"/>
    </xf>
    <xf numFmtId="0" fontId="21" fillId="5" borderId="3" xfId="0" applyFont="1" applyFill="1" applyBorder="1" applyAlignment="1">
      <alignment vertical="center"/>
    </xf>
    <xf numFmtId="0" fontId="5" fillId="3" borderId="1" xfId="0" applyFont="1" applyFill="1" applyBorder="1" applyAlignment="1">
      <alignment vertical="center"/>
    </xf>
    <xf numFmtId="0" fontId="5" fillId="3" borderId="2" xfId="0" applyFont="1" applyFill="1" applyBorder="1" applyAlignment="1">
      <alignment vertical="center"/>
    </xf>
    <xf numFmtId="0" fontId="35" fillId="4" borderId="14" xfId="0" applyFont="1" applyFill="1" applyBorder="1" applyAlignment="1">
      <alignment horizontal="left" vertical="center"/>
    </xf>
    <xf numFmtId="0" fontId="5" fillId="4" borderId="11" xfId="0" applyFont="1" applyFill="1" applyBorder="1" applyAlignment="1">
      <alignment horizontal="left" vertical="center"/>
    </xf>
    <xf numFmtId="0" fontId="5" fillId="4" borderId="12" xfId="0" applyFont="1" applyFill="1" applyBorder="1" applyAlignment="1">
      <alignment horizontal="left" vertical="center"/>
    </xf>
    <xf numFmtId="0" fontId="29" fillId="0" borderId="13" xfId="0" applyFont="1" applyBorder="1" applyAlignment="1">
      <alignment horizontal="left" vertical="top"/>
    </xf>
    <xf numFmtId="0" fontId="36" fillId="0" borderId="13" xfId="0" applyFont="1" applyBorder="1" applyAlignment="1" applyProtection="1">
      <alignment horizontal="left" vertical="top" wrapText="1"/>
      <protection locked="0"/>
    </xf>
    <xf numFmtId="0" fontId="29" fillId="0" borderId="13" xfId="0" applyFont="1" applyBorder="1" applyAlignment="1">
      <alignment horizontal="left" vertical="top" wrapText="1"/>
    </xf>
    <xf numFmtId="0" fontId="37" fillId="9" borderId="13" xfId="0" applyFont="1" applyFill="1" applyBorder="1" applyAlignment="1">
      <alignment vertical="top" wrapText="1"/>
    </xf>
    <xf numFmtId="0" fontId="38" fillId="0" borderId="13" xfId="0" applyFont="1" applyBorder="1" applyAlignment="1" applyProtection="1">
      <alignment vertical="top" wrapText="1"/>
      <protection locked="0"/>
    </xf>
    <xf numFmtId="0" fontId="37" fillId="0" borderId="2" xfId="0" applyFont="1" applyBorder="1" applyAlignment="1">
      <alignment vertical="top" wrapText="1"/>
    </xf>
    <xf numFmtId="0" fontId="38" fillId="3" borderId="0" xfId="0" applyFont="1" applyFill="1" applyAlignment="1">
      <alignment vertical="top" wrapText="1"/>
    </xf>
    <xf numFmtId="0" fontId="0" fillId="3" borderId="0" xfId="0" applyFill="1"/>
    <xf numFmtId="14" fontId="36" fillId="0" borderId="13" xfId="0" applyNumberFormat="1" applyFont="1" applyBorder="1" applyAlignment="1" applyProtection="1">
      <alignment horizontal="left" vertical="top" wrapText="1"/>
      <protection locked="0"/>
    </xf>
    <xf numFmtId="0" fontId="0" fillId="0" borderId="0" xfId="0" applyAlignment="1">
      <alignment wrapText="1"/>
    </xf>
    <xf numFmtId="0" fontId="5" fillId="0" borderId="13" xfId="0" applyFont="1" applyBorder="1" applyAlignment="1">
      <alignment horizontal="left" vertical="top" wrapText="1"/>
    </xf>
    <xf numFmtId="0" fontId="4"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3" xfId="0" applyFont="1" applyBorder="1" applyAlignment="1">
      <alignment vertical="top" wrapText="1"/>
    </xf>
    <xf numFmtId="0" fontId="4" fillId="0" borderId="3" xfId="0" applyFont="1" applyBorder="1" applyAlignment="1">
      <alignment horizontal="center" vertical="center" wrapText="1"/>
    </xf>
    <xf numFmtId="0" fontId="3" fillId="2" borderId="13" xfId="0" applyFont="1" applyFill="1" applyBorder="1" applyAlignment="1">
      <alignment horizontal="left" vertical="center"/>
    </xf>
    <xf numFmtId="0" fontId="12" fillId="5" borderId="14" xfId="0" applyFont="1" applyFill="1" applyBorder="1" applyAlignment="1">
      <alignment horizontal="left" vertical="center"/>
    </xf>
    <xf numFmtId="0" fontId="4" fillId="5" borderId="11" xfId="0" applyFont="1" applyFill="1" applyBorder="1" applyAlignment="1">
      <alignment horizontal="left" vertical="center"/>
    </xf>
    <xf numFmtId="0" fontId="4" fillId="5" borderId="12" xfId="0" applyFont="1" applyFill="1" applyBorder="1" applyAlignment="1">
      <alignment horizontal="left" vertical="center"/>
    </xf>
    <xf numFmtId="0" fontId="14" fillId="5" borderId="14" xfId="0" applyFont="1" applyFill="1" applyBorder="1" applyAlignment="1">
      <alignment horizontal="left" vertical="center"/>
    </xf>
    <xf numFmtId="0" fontId="5" fillId="5" borderId="11" xfId="0" applyFont="1" applyFill="1" applyBorder="1" applyAlignment="1">
      <alignment horizontal="left" vertical="center"/>
    </xf>
    <xf numFmtId="0" fontId="5" fillId="5" borderId="12" xfId="0" applyFont="1" applyFill="1" applyBorder="1" applyAlignment="1">
      <alignment horizontal="left" vertical="center"/>
    </xf>
    <xf numFmtId="0" fontId="9" fillId="2" borderId="14" xfId="0" applyFont="1" applyFill="1" applyBorder="1" applyAlignment="1">
      <alignment horizontal="left" vertical="center" wrapText="1"/>
    </xf>
    <xf numFmtId="0" fontId="16" fillId="5" borderId="11" xfId="0" applyFont="1" applyFill="1" applyBorder="1" applyAlignment="1">
      <alignment horizontal="left" vertical="center"/>
    </xf>
    <xf numFmtId="0" fontId="17" fillId="0" borderId="1" xfId="0" applyFont="1" applyBorder="1" applyAlignment="1">
      <alignment vertical="center"/>
    </xf>
    <xf numFmtId="0" fontId="17" fillId="0" borderId="2" xfId="0" applyFont="1" applyBorder="1" applyAlignment="1">
      <alignment vertical="center"/>
    </xf>
    <xf numFmtId="0" fontId="17" fillId="0" borderId="9" xfId="0" applyFont="1" applyBorder="1" applyAlignment="1">
      <alignment vertical="center"/>
    </xf>
    <xf numFmtId="0" fontId="17" fillId="0" borderId="9" xfId="0" applyFont="1" applyBorder="1" applyAlignment="1">
      <alignment horizontal="left" vertical="center"/>
    </xf>
    <xf numFmtId="0" fontId="22" fillId="5" borderId="14" xfId="0" applyFont="1" applyFill="1" applyBorder="1" applyAlignment="1">
      <alignment vertical="center"/>
    </xf>
    <xf numFmtId="0" fontId="16" fillId="5" borderId="11" xfId="0" applyFont="1" applyFill="1" applyBorder="1" applyAlignment="1">
      <alignment vertical="center"/>
    </xf>
    <xf numFmtId="0" fontId="17" fillId="5" borderId="11" xfId="0" applyFont="1" applyFill="1" applyBorder="1" applyAlignment="1">
      <alignment vertical="center"/>
    </xf>
    <xf numFmtId="0" fontId="18" fillId="5" borderId="11" xfId="0" applyFont="1" applyFill="1" applyBorder="1" applyAlignment="1">
      <alignment vertical="center"/>
    </xf>
    <xf numFmtId="0" fontId="17" fillId="0" borderId="12" xfId="0" applyFont="1" applyBorder="1" applyAlignment="1">
      <alignment horizontal="left" vertical="center"/>
    </xf>
    <xf numFmtId="0" fontId="17" fillId="5" borderId="12" xfId="0" applyFont="1" applyFill="1" applyBorder="1" applyAlignment="1">
      <alignment vertical="center"/>
    </xf>
    <xf numFmtId="0" fontId="5" fillId="24" borderId="13" xfId="0" applyFont="1" applyFill="1" applyBorder="1" applyAlignment="1">
      <alignment horizontal="left" vertical="center" wrapText="1"/>
    </xf>
    <xf numFmtId="0" fontId="5" fillId="25" borderId="13" xfId="0" applyFont="1" applyFill="1" applyBorder="1" applyAlignment="1">
      <alignment horizontal="left" vertical="center" wrapText="1"/>
    </xf>
    <xf numFmtId="0" fontId="5" fillId="27" borderId="13" xfId="0" applyFont="1" applyFill="1" applyBorder="1" applyAlignment="1">
      <alignment horizontal="left" vertical="center" wrapText="1"/>
    </xf>
    <xf numFmtId="0" fontId="5" fillId="3" borderId="13" xfId="0" applyFont="1" applyFill="1" applyBorder="1" applyAlignment="1">
      <alignment horizontal="center" vertical="center" wrapText="1"/>
    </xf>
    <xf numFmtId="0" fontId="5" fillId="0" borderId="13" xfId="0" applyFont="1" applyBorder="1" applyAlignment="1" applyProtection="1">
      <alignment horizontal="center" vertical="center" wrapText="1"/>
      <protection locked="0"/>
    </xf>
    <xf numFmtId="0" fontId="17" fillId="0" borderId="13" xfId="0" applyFont="1" applyBorder="1" applyAlignment="1">
      <alignment vertical="center" wrapText="1"/>
    </xf>
    <xf numFmtId="0" fontId="17" fillId="0" borderId="13" xfId="0" applyFont="1" applyBorder="1" applyAlignment="1" applyProtection="1">
      <alignment horizontal="center" vertical="center" wrapText="1"/>
      <protection locked="0"/>
    </xf>
    <xf numFmtId="0" fontId="5" fillId="0" borderId="13" xfId="0" applyFont="1" applyBorder="1" applyAlignment="1">
      <alignment horizontal="center" vertical="center" wrapText="1"/>
    </xf>
    <xf numFmtId="0" fontId="5" fillId="0" borderId="3"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1" fillId="0" borderId="13" xfId="1" applyBorder="1" applyAlignment="1" applyProtection="1">
      <alignment horizontal="center" vertical="center" wrapText="1"/>
      <protection locked="0"/>
    </xf>
    <xf numFmtId="0" fontId="0" fillId="0" borderId="0" xfId="0" applyAlignment="1">
      <alignment vertical="center"/>
    </xf>
    <xf numFmtId="0" fontId="5" fillId="0" borderId="13" xfId="0" applyFont="1" applyBorder="1" applyAlignment="1" applyProtection="1">
      <alignment horizontal="left" vertical="center" wrapText="1"/>
      <protection locked="0"/>
    </xf>
    <xf numFmtId="0" fontId="4" fillId="0" borderId="13" xfId="0" applyFont="1" applyBorder="1" applyAlignment="1" applyProtection="1">
      <alignment horizontal="left" vertical="center" wrapText="1"/>
      <protection locked="0"/>
    </xf>
    <xf numFmtId="0" fontId="4" fillId="0" borderId="13" xfId="0" applyFont="1" applyBorder="1" applyAlignment="1">
      <alignment horizontal="left" vertical="center" wrapText="1"/>
    </xf>
    <xf numFmtId="0" fontId="17" fillId="0" borderId="13" xfId="0" applyFont="1" applyBorder="1" applyAlignment="1" applyProtection="1">
      <alignment horizontal="left" vertical="center" wrapText="1"/>
      <protection locked="0"/>
    </xf>
    <xf numFmtId="0" fontId="17" fillId="0" borderId="0" xfId="0" applyFont="1" applyAlignment="1" applyProtection="1">
      <alignment horizontal="left" vertical="center" wrapText="1"/>
      <protection locked="0"/>
    </xf>
    <xf numFmtId="0" fontId="14" fillId="3" borderId="9" xfId="0" applyFont="1" applyFill="1" applyBorder="1" applyAlignment="1">
      <alignment horizontal="left" vertical="center"/>
    </xf>
    <xf numFmtId="0" fontId="14" fillId="3" borderId="8" xfId="0" applyFont="1" applyFill="1" applyBorder="1" applyAlignment="1">
      <alignment horizontal="left" vertical="center"/>
    </xf>
    <xf numFmtId="0" fontId="17" fillId="0" borderId="13" xfId="1" applyFont="1" applyFill="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0" fontId="6" fillId="3" borderId="9" xfId="1" applyFont="1" applyFill="1" applyBorder="1" applyAlignment="1" applyProtection="1">
      <alignment vertical="center"/>
    </xf>
    <xf numFmtId="0" fontId="6" fillId="3" borderId="8" xfId="1" applyFont="1" applyFill="1" applyBorder="1" applyAlignment="1" applyProtection="1">
      <alignment vertical="center"/>
    </xf>
    <xf numFmtId="0" fontId="17" fillId="0" borderId="11" xfId="1" applyFont="1" applyFill="1" applyBorder="1" applyAlignment="1" applyProtection="1">
      <alignment horizontal="center" vertical="center" wrapText="1"/>
      <protection locked="0"/>
    </xf>
    <xf numFmtId="15" fontId="17" fillId="3" borderId="13" xfId="1" applyNumberFormat="1" applyFont="1" applyFill="1" applyBorder="1" applyAlignment="1" applyProtection="1">
      <alignment horizontal="left" vertical="center" wrapText="1"/>
    </xf>
    <xf numFmtId="0" fontId="5" fillId="0" borderId="0" xfId="0" applyFont="1" applyAlignment="1" applyProtection="1">
      <alignment horizontal="center" vertical="center" wrapText="1"/>
      <protection locked="0"/>
    </xf>
    <xf numFmtId="0" fontId="9" fillId="2" borderId="1" xfId="0" applyFont="1" applyFill="1" applyBorder="1" applyAlignment="1">
      <alignment horizontal="left" vertical="center" wrapText="1"/>
    </xf>
    <xf numFmtId="0" fontId="17" fillId="0" borderId="4" xfId="0" applyFont="1" applyBorder="1" applyAlignment="1">
      <alignment horizontal="left" vertical="top" wrapText="1"/>
    </xf>
    <xf numFmtId="0" fontId="15" fillId="0" borderId="1" xfId="0" applyFont="1" applyBorder="1" applyAlignment="1" applyProtection="1">
      <alignment horizontal="center" vertical="center" wrapText="1"/>
      <protection locked="0"/>
    </xf>
    <xf numFmtId="0" fontId="17" fillId="0" borderId="4" xfId="0" applyFont="1" applyBorder="1" applyAlignment="1" applyProtection="1">
      <alignment vertical="top" wrapText="1"/>
      <protection locked="0"/>
    </xf>
    <xf numFmtId="0" fontId="22" fillId="5" borderId="4" xfId="0" applyFont="1" applyFill="1" applyBorder="1" applyAlignment="1">
      <alignment horizontal="left" vertical="center"/>
    </xf>
    <xf numFmtId="0" fontId="17" fillId="5" borderId="15" xfId="0" applyFont="1" applyFill="1" applyBorder="1" applyAlignment="1">
      <alignment horizontal="left" vertical="center"/>
    </xf>
    <xf numFmtId="0" fontId="17" fillId="5" borderId="7" xfId="0" applyFont="1" applyFill="1" applyBorder="1" applyAlignment="1">
      <alignment horizontal="left" vertical="center"/>
    </xf>
    <xf numFmtId="0" fontId="17" fillId="0" borderId="0" xfId="1" applyFont="1" applyFill="1" applyBorder="1" applyAlignment="1" applyProtection="1">
      <alignment horizontal="center" vertical="center" wrapText="1"/>
      <protection locked="0"/>
    </xf>
    <xf numFmtId="0" fontId="39" fillId="0" borderId="0" xfId="0" applyFont="1" applyAlignment="1">
      <alignment vertical="center" wrapText="1"/>
    </xf>
    <xf numFmtId="0" fontId="40" fillId="0" borderId="0" xfId="0" applyFont="1" applyAlignment="1">
      <alignment wrapText="1"/>
    </xf>
    <xf numFmtId="0" fontId="0" fillId="0" borderId="15" xfId="0" applyBorder="1" applyAlignment="1">
      <alignment wrapText="1"/>
    </xf>
    <xf numFmtId="0" fontId="17" fillId="0" borderId="15" xfId="1" applyFont="1" applyFill="1" applyBorder="1" applyAlignment="1" applyProtection="1">
      <alignment horizontal="center" vertical="center" wrapText="1"/>
      <protection locked="0"/>
    </xf>
    <xf numFmtId="0" fontId="41" fillId="0" borderId="15" xfId="0" applyFont="1" applyBorder="1" applyAlignment="1">
      <alignment vertical="center" wrapText="1"/>
    </xf>
    <xf numFmtId="0" fontId="39" fillId="0" borderId="15" xfId="0" applyFont="1" applyBorder="1" applyAlignment="1">
      <alignment vertical="center" wrapText="1"/>
    </xf>
    <xf numFmtId="0" fontId="17" fillId="0" borderId="1" xfId="1" applyFont="1" applyBorder="1" applyAlignment="1" applyProtection="1">
      <alignment horizontal="left" vertical="center" wrapText="1"/>
    </xf>
    <xf numFmtId="0" fontId="17" fillId="0" borderId="2" xfId="1" applyFont="1" applyBorder="1" applyAlignment="1" applyProtection="1">
      <alignment horizontal="left" vertical="center" wrapText="1"/>
    </xf>
    <xf numFmtId="0" fontId="7" fillId="4" borderId="1" xfId="0"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3" xfId="0" applyFont="1" applyFill="1" applyBorder="1" applyAlignment="1">
      <alignment horizontal="left" vertical="center" wrapText="1"/>
    </xf>
    <xf numFmtId="0" fontId="6" fillId="0" borderId="1" xfId="1" applyFont="1" applyBorder="1" applyAlignment="1" applyProtection="1">
      <alignment horizontal="left" vertical="center"/>
    </xf>
    <xf numFmtId="0" fontId="6" fillId="0" borderId="2" xfId="1" applyFont="1" applyBorder="1" applyAlignment="1" applyProtection="1">
      <alignment horizontal="left" vertical="center"/>
    </xf>
    <xf numFmtId="0" fontId="6" fillId="0" borderId="3" xfId="1" applyFont="1" applyBorder="1" applyAlignment="1" applyProtection="1">
      <alignment horizontal="left" vertical="center"/>
    </xf>
    <xf numFmtId="0" fontId="7" fillId="4" borderId="0" xfId="0" applyFont="1" applyFill="1" applyAlignment="1">
      <alignment horizontal="left" vertical="center" wrapText="1"/>
    </xf>
    <xf numFmtId="0" fontId="7" fillId="4" borderId="10" xfId="0" applyFont="1" applyFill="1" applyBorder="1" applyAlignment="1">
      <alignment horizontal="left" vertical="center" wrapText="1"/>
    </xf>
    <xf numFmtId="0" fontId="7" fillId="4" borderId="9" xfId="0" applyFont="1" applyFill="1" applyBorder="1" applyAlignment="1">
      <alignment horizontal="left" vertical="center" wrapText="1"/>
    </xf>
    <xf numFmtId="0" fontId="7" fillId="4" borderId="8" xfId="0" applyFont="1" applyFill="1" applyBorder="1" applyAlignment="1">
      <alignment horizontal="left" vertical="center" wrapText="1"/>
    </xf>
    <xf numFmtId="0" fontId="17" fillId="0" borderId="11" xfId="1" applyFont="1" applyBorder="1" applyAlignment="1" applyProtection="1">
      <alignment horizontal="left" vertical="center" wrapText="1"/>
    </xf>
    <xf numFmtId="0" fontId="17" fillId="0" borderId="12" xfId="1" applyFont="1" applyBorder="1" applyAlignment="1" applyProtection="1">
      <alignment horizontal="left" vertical="center" wrapText="1"/>
    </xf>
    <xf numFmtId="0" fontId="7" fillId="4" borderId="7"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xf numFmtId="0" fontId="5" fillId="0" borderId="8" xfId="0" applyFont="1" applyBorder="1" applyAlignment="1">
      <alignment horizontal="left" vertical="center" wrapText="1"/>
    </xf>
    <xf numFmtId="0" fontId="5" fillId="0" borderId="1" xfId="0" applyFont="1" applyBorder="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7" fillId="4" borderId="4" xfId="0" applyFont="1" applyFill="1" applyBorder="1" applyAlignment="1">
      <alignment horizontal="left" vertical="center" wrapText="1"/>
    </xf>
    <xf numFmtId="0" fontId="7" fillId="4" borderId="6"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17" fillId="0" borderId="14" xfId="1" applyFont="1" applyBorder="1" applyAlignment="1" applyProtection="1">
      <alignment horizontal="left" vertical="center" wrapText="1"/>
      <protection locked="0"/>
    </xf>
    <xf numFmtId="0" fontId="17" fillId="0" borderId="11" xfId="1" applyFont="1" applyBorder="1" applyAlignment="1" applyProtection="1">
      <alignment horizontal="left" vertical="center" wrapText="1"/>
      <protection locked="0"/>
    </xf>
    <xf numFmtId="0" fontId="17" fillId="0" borderId="12" xfId="1" applyFont="1" applyBorder="1" applyAlignment="1" applyProtection="1">
      <alignment horizontal="left" vertical="center" wrapText="1"/>
      <protection locked="0"/>
    </xf>
    <xf numFmtId="0" fontId="18" fillId="4" borderId="14" xfId="1" applyFont="1" applyFill="1" applyBorder="1" applyAlignment="1" applyProtection="1">
      <alignment horizontal="center" vertical="center" wrapText="1"/>
    </xf>
    <xf numFmtId="0" fontId="18" fillId="4" borderId="11" xfId="1" applyFont="1" applyFill="1" applyBorder="1" applyAlignment="1" applyProtection="1">
      <alignment horizontal="center" vertical="center" wrapText="1"/>
    </xf>
    <xf numFmtId="0" fontId="18" fillId="4" borderId="12" xfId="1" applyFont="1" applyFill="1" applyBorder="1" applyAlignment="1" applyProtection="1">
      <alignment horizontal="center" vertical="center" wrapText="1"/>
    </xf>
    <xf numFmtId="0" fontId="9" fillId="2" borderId="5" xfId="0" applyFont="1" applyFill="1" applyBorder="1" applyAlignment="1">
      <alignment horizontal="left" vertical="center" wrapText="1"/>
    </xf>
    <xf numFmtId="0" fontId="9" fillId="2" borderId="6" xfId="0" applyFont="1" applyFill="1" applyBorder="1" applyAlignment="1">
      <alignment horizontal="left" vertical="center" wrapText="1"/>
    </xf>
    <xf numFmtId="0" fontId="9" fillId="2" borderId="9" xfId="0" applyFont="1" applyFill="1" applyBorder="1" applyAlignment="1">
      <alignment horizontal="left" vertical="center" wrapText="1"/>
    </xf>
    <xf numFmtId="0" fontId="9" fillId="2" borderId="8"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0" borderId="1" xfId="0" applyFont="1" applyFill="1" applyBorder="1" applyAlignment="1">
      <alignment horizontal="left" vertical="center"/>
    </xf>
    <xf numFmtId="0" fontId="9" fillId="20" borderId="2" xfId="0" applyFont="1" applyFill="1" applyBorder="1" applyAlignment="1">
      <alignment horizontal="left" vertical="center"/>
    </xf>
    <xf numFmtId="0" fontId="9" fillId="20" borderId="3" xfId="0" applyFont="1" applyFill="1" applyBorder="1" applyAlignment="1">
      <alignment horizontal="left" vertical="center"/>
    </xf>
    <xf numFmtId="0" fontId="9" fillId="2" borderId="13" xfId="0" applyFont="1" applyFill="1" applyBorder="1" applyAlignment="1">
      <alignment horizontal="left"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17" fillId="3" borderId="4" xfId="0" applyFont="1" applyFill="1" applyBorder="1" applyAlignment="1" applyProtection="1">
      <alignment horizontal="left" vertical="top" wrapText="1"/>
      <protection locked="0"/>
    </xf>
    <xf numFmtId="0" fontId="17" fillId="3" borderId="5" xfId="0" applyFont="1" applyFill="1" applyBorder="1" applyAlignment="1" applyProtection="1">
      <alignment horizontal="left" vertical="top" wrapText="1"/>
      <protection locked="0"/>
    </xf>
    <xf numFmtId="0" fontId="17" fillId="3" borderId="6" xfId="0" applyFont="1" applyFill="1" applyBorder="1" applyAlignment="1" applyProtection="1">
      <alignment horizontal="left" vertical="top" wrapText="1"/>
      <protection locked="0"/>
    </xf>
    <xf numFmtId="0" fontId="17" fillId="10" borderId="1" xfId="0" applyFont="1" applyFill="1" applyBorder="1" applyAlignment="1">
      <alignment horizontal="left" vertical="center" wrapText="1"/>
    </xf>
    <xf numFmtId="0" fontId="17" fillId="10" borderId="2" xfId="0" applyFont="1" applyFill="1" applyBorder="1" applyAlignment="1">
      <alignment horizontal="left" vertical="center" wrapText="1"/>
    </xf>
    <xf numFmtId="0" fontId="17" fillId="10" borderId="3" xfId="0" applyFont="1" applyFill="1" applyBorder="1" applyAlignment="1">
      <alignment horizontal="left" vertical="center" wrapText="1"/>
    </xf>
    <xf numFmtId="0" fontId="16" fillId="10" borderId="1" xfId="0" applyFont="1" applyFill="1" applyBorder="1" applyAlignment="1">
      <alignment horizontal="left" vertical="center" wrapText="1"/>
    </xf>
    <xf numFmtId="0" fontId="16" fillId="10" borderId="2" xfId="0" applyFont="1" applyFill="1" applyBorder="1" applyAlignment="1">
      <alignment horizontal="left" vertical="center" wrapText="1"/>
    </xf>
    <xf numFmtId="0" fontId="16" fillId="10" borderId="3" xfId="0" applyFont="1" applyFill="1" applyBorder="1" applyAlignment="1">
      <alignment horizontal="left" vertical="center" wrapText="1"/>
    </xf>
    <xf numFmtId="0" fontId="17" fillId="0" borderId="1" xfId="0" applyFont="1" applyBorder="1" applyAlignment="1">
      <alignment horizontal="left" vertical="center" wrapText="1"/>
    </xf>
    <xf numFmtId="0" fontId="17" fillId="0" borderId="3" xfId="0" applyFont="1" applyBorder="1" applyAlignment="1">
      <alignment horizontal="left" vertical="center" wrapText="1"/>
    </xf>
    <xf numFmtId="0" fontId="9" fillId="5" borderId="1" xfId="0" applyFont="1" applyFill="1" applyBorder="1" applyAlignment="1">
      <alignment horizontal="right" vertical="center" wrapText="1"/>
    </xf>
    <xf numFmtId="0" fontId="9" fillId="5" borderId="2" xfId="0" applyFont="1" applyFill="1" applyBorder="1" applyAlignment="1">
      <alignment horizontal="right" vertical="center" wrapText="1"/>
    </xf>
    <xf numFmtId="0" fontId="9" fillId="5" borderId="1" xfId="0" applyFont="1" applyFill="1" applyBorder="1" applyAlignment="1">
      <alignment horizontal="right" vertical="center"/>
    </xf>
    <xf numFmtId="0" fontId="9" fillId="5" borderId="2" xfId="0" applyFont="1" applyFill="1" applyBorder="1" applyAlignment="1">
      <alignment horizontal="right" vertical="center"/>
    </xf>
    <xf numFmtId="0" fontId="9" fillId="2" borderId="13" xfId="0" applyFont="1" applyFill="1" applyBorder="1" applyAlignment="1">
      <alignment horizontal="left" vertical="center" wrapText="1"/>
    </xf>
    <xf numFmtId="0" fontId="17" fillId="10" borderId="4" xfId="0" applyFont="1" applyFill="1" applyBorder="1" applyAlignment="1">
      <alignment horizontal="left" vertical="center" wrapText="1"/>
    </xf>
    <xf numFmtId="0" fontId="17" fillId="10" borderId="5" xfId="0" applyFont="1" applyFill="1" applyBorder="1" applyAlignment="1">
      <alignment horizontal="left" vertical="center" wrapText="1"/>
    </xf>
    <xf numFmtId="0" fontId="17" fillId="10" borderId="6" xfId="0" applyFont="1" applyFill="1" applyBorder="1" applyAlignment="1">
      <alignment horizontal="left" vertical="center" wrapText="1"/>
    </xf>
    <xf numFmtId="0" fontId="5" fillId="3" borderId="7" xfId="0" applyFont="1" applyFill="1" applyBorder="1" applyAlignment="1">
      <alignment horizontal="left" vertical="top" wrapText="1"/>
    </xf>
    <xf numFmtId="0" fontId="5" fillId="3" borderId="9" xfId="0" applyFont="1" applyFill="1" applyBorder="1" applyAlignment="1">
      <alignment horizontal="left" vertical="top" wrapText="1"/>
    </xf>
    <xf numFmtId="0" fontId="5" fillId="3" borderId="8" xfId="0" applyFont="1" applyFill="1" applyBorder="1" applyAlignment="1">
      <alignment horizontal="left" vertical="top" wrapText="1"/>
    </xf>
    <xf numFmtId="0" fontId="9" fillId="5"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wrapText="1"/>
    </xf>
    <xf numFmtId="0" fontId="17" fillId="3" borderId="1" xfId="0" applyFont="1" applyFill="1" applyBorder="1" applyAlignment="1" applyProtection="1">
      <alignment horizontal="left" vertical="top" wrapText="1"/>
      <protection locked="0"/>
    </xf>
    <xf numFmtId="0" fontId="17" fillId="3" borderId="2" xfId="0" applyFont="1" applyFill="1" applyBorder="1" applyAlignment="1" applyProtection="1">
      <alignment horizontal="left" vertical="top" wrapText="1"/>
      <protection locked="0"/>
    </xf>
    <xf numFmtId="0" fontId="17" fillId="3" borderId="3" xfId="0" applyFont="1" applyFill="1" applyBorder="1" applyAlignment="1" applyProtection="1">
      <alignment horizontal="left" vertical="top" wrapText="1"/>
      <protection locked="0"/>
    </xf>
    <xf numFmtId="0" fontId="9" fillId="2" borderId="4" xfId="0" applyFont="1" applyFill="1" applyBorder="1" applyAlignment="1">
      <alignment horizontal="left" vertical="center"/>
    </xf>
    <xf numFmtId="0" fontId="9" fillId="2" borderId="5" xfId="0" applyFont="1" applyFill="1" applyBorder="1" applyAlignment="1">
      <alignment horizontal="left" vertical="center"/>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18" fillId="4" borderId="14" xfId="0" applyFont="1" applyFill="1" applyBorder="1" applyAlignment="1">
      <alignment horizontal="center" vertical="center"/>
    </xf>
    <xf numFmtId="0" fontId="18" fillId="4" borderId="11" xfId="0" applyFont="1" applyFill="1" applyBorder="1" applyAlignment="1">
      <alignment horizontal="center" vertical="center"/>
    </xf>
    <xf numFmtId="0" fontId="18" fillId="4" borderId="12" xfId="0" applyFont="1" applyFill="1" applyBorder="1" applyAlignment="1">
      <alignment horizontal="center" vertical="center"/>
    </xf>
    <xf numFmtId="0" fontId="6" fillId="3" borderId="15" xfId="1" applyFont="1" applyFill="1" applyBorder="1" applyAlignment="1" applyProtection="1">
      <alignment horizontal="left" vertical="center"/>
    </xf>
    <xf numFmtId="0" fontId="6" fillId="3" borderId="0" xfId="1" applyFont="1" applyFill="1" applyBorder="1" applyAlignment="1" applyProtection="1">
      <alignment horizontal="left" vertical="center"/>
    </xf>
    <xf numFmtId="0" fontId="6" fillId="3" borderId="10" xfId="1" applyFont="1" applyFill="1" applyBorder="1" applyAlignment="1" applyProtection="1">
      <alignment horizontal="left" vertical="center"/>
    </xf>
    <xf numFmtId="0" fontId="5" fillId="3" borderId="15" xfId="0" applyFont="1" applyFill="1" applyBorder="1" applyAlignment="1">
      <alignment horizontal="left" vertical="center"/>
    </xf>
    <xf numFmtId="0" fontId="5" fillId="3" borderId="0" xfId="0" applyFont="1" applyFill="1" applyAlignment="1">
      <alignment horizontal="left" vertical="center"/>
    </xf>
    <xf numFmtId="0" fontId="5" fillId="3" borderId="10" xfId="0" applyFont="1" applyFill="1" applyBorder="1" applyAlignment="1">
      <alignment horizontal="left" vertical="center"/>
    </xf>
    <xf numFmtId="0" fontId="29" fillId="4" borderId="1" xfId="0" applyFont="1" applyFill="1" applyBorder="1" applyAlignment="1">
      <alignment horizontal="left" vertical="top"/>
    </xf>
    <xf numFmtId="0" fontId="29" fillId="4" borderId="2" xfId="0" applyFont="1" applyFill="1" applyBorder="1" applyAlignment="1">
      <alignment horizontal="left" vertical="top"/>
    </xf>
    <xf numFmtId="0" fontId="29" fillId="4" borderId="3" xfId="0" applyFont="1" applyFill="1" applyBorder="1" applyAlignment="1">
      <alignment horizontal="left" vertical="top"/>
    </xf>
    <xf numFmtId="0" fontId="5" fillId="0" borderId="1"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37" fillId="4" borderId="14" xfId="0" applyFont="1" applyFill="1" applyBorder="1" applyAlignment="1">
      <alignment horizontal="left" vertical="top" wrapText="1"/>
    </xf>
    <xf numFmtId="0" fontId="37" fillId="4" borderId="12" xfId="0" applyFont="1" applyFill="1" applyBorder="1" applyAlignment="1">
      <alignment horizontal="left" vertical="top" wrapText="1"/>
    </xf>
    <xf numFmtId="0" fontId="37" fillId="4" borderId="1" xfId="0" applyFont="1" applyFill="1" applyBorder="1" applyAlignment="1">
      <alignment horizontal="left" vertical="top" wrapText="1"/>
    </xf>
    <xf numFmtId="0" fontId="37" fillId="4" borderId="2" xfId="0" applyFont="1" applyFill="1" applyBorder="1" applyAlignment="1">
      <alignment horizontal="left" vertical="top" wrapText="1"/>
    </xf>
    <xf numFmtId="0" fontId="37" fillId="4" borderId="3" xfId="0" applyFont="1" applyFill="1" applyBorder="1" applyAlignment="1">
      <alignment horizontal="left" vertical="top" wrapText="1"/>
    </xf>
    <xf numFmtId="0" fontId="16" fillId="4" borderId="1" xfId="1" applyFont="1" applyFill="1" applyBorder="1" applyAlignment="1" applyProtection="1">
      <alignment horizontal="left" vertical="center" wrapText="1"/>
    </xf>
    <xf numFmtId="0" fontId="16" fillId="4" borderId="3" xfId="1"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16" fillId="4" borderId="2" xfId="0" applyFont="1" applyFill="1" applyBorder="1" applyAlignment="1">
      <alignment horizontal="left" vertical="center" wrapText="1"/>
    </xf>
    <xf numFmtId="0" fontId="16" fillId="4" borderId="3" xfId="0" applyFont="1" applyFill="1" applyBorder="1" applyAlignment="1">
      <alignment horizontal="left" vertical="center" wrapText="1"/>
    </xf>
    <xf numFmtId="0" fontId="17" fillId="0" borderId="2" xfId="0" applyFont="1" applyBorder="1" applyAlignment="1">
      <alignment horizontal="left" vertical="center" wrapText="1"/>
    </xf>
    <xf numFmtId="0" fontId="16" fillId="11" borderId="1"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16" fillId="0" borderId="1"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3" xfId="0" applyFont="1" applyFill="1" applyBorder="1" applyAlignment="1">
      <alignment horizontal="left" vertical="center"/>
    </xf>
    <xf numFmtId="0" fontId="17" fillId="3" borderId="1" xfId="0" applyFont="1" applyFill="1" applyBorder="1" applyAlignment="1">
      <alignment horizontal="left" vertical="top" wrapText="1"/>
    </xf>
    <xf numFmtId="0" fontId="17" fillId="3" borderId="2" xfId="0" applyFont="1" applyFill="1" applyBorder="1" applyAlignment="1">
      <alignment horizontal="left" vertical="top" wrapText="1"/>
    </xf>
    <xf numFmtId="0" fontId="17" fillId="3" borderId="3" xfId="0" applyFont="1" applyFill="1" applyBorder="1" applyAlignment="1">
      <alignment horizontal="left" vertical="top" wrapText="1"/>
    </xf>
    <xf numFmtId="0" fontId="16" fillId="4" borderId="5" xfId="1" applyFont="1" applyFill="1" applyBorder="1" applyAlignment="1" applyProtection="1">
      <alignment horizontal="left" vertical="center" wrapText="1"/>
    </xf>
    <xf numFmtId="0" fontId="16" fillId="4" borderId="6" xfId="1" applyFont="1" applyFill="1" applyBorder="1" applyAlignment="1" applyProtection="1">
      <alignment horizontal="left" vertical="center" wrapText="1"/>
    </xf>
    <xf numFmtId="0" fontId="16" fillId="4" borderId="0" xfId="1" applyFont="1" applyFill="1" applyBorder="1" applyAlignment="1" applyProtection="1">
      <alignment horizontal="left" vertical="center" wrapText="1"/>
    </xf>
    <xf numFmtId="0" fontId="16" fillId="4" borderId="10" xfId="1" applyFont="1" applyFill="1" applyBorder="1" applyAlignment="1" applyProtection="1">
      <alignment horizontal="left" vertical="center" wrapText="1"/>
    </xf>
    <xf numFmtId="0" fontId="16" fillId="4" borderId="9" xfId="1" applyFont="1" applyFill="1" applyBorder="1" applyAlignment="1" applyProtection="1">
      <alignment horizontal="left" vertical="center" wrapText="1"/>
    </xf>
    <xf numFmtId="0" fontId="16" fillId="4" borderId="8" xfId="1" applyFont="1" applyFill="1" applyBorder="1" applyAlignment="1" applyProtection="1">
      <alignment horizontal="left" vertical="center" wrapText="1"/>
    </xf>
    <xf numFmtId="0" fontId="17" fillId="3" borderId="14" xfId="1" applyFont="1" applyFill="1" applyBorder="1" applyAlignment="1" applyProtection="1">
      <alignment horizontal="left" vertical="center" wrapText="1"/>
      <protection locked="0"/>
    </xf>
    <xf numFmtId="0" fontId="17" fillId="3" borderId="11" xfId="1" applyFont="1" applyFill="1" applyBorder="1" applyAlignment="1" applyProtection="1">
      <alignment horizontal="left" vertical="center" wrapText="1"/>
      <protection locked="0"/>
    </xf>
    <xf numFmtId="0" fontId="17" fillId="3" borderId="12" xfId="1" applyFont="1" applyFill="1" applyBorder="1" applyAlignment="1" applyProtection="1">
      <alignment horizontal="left" vertical="center" wrapText="1"/>
      <protection locked="0"/>
    </xf>
    <xf numFmtId="0" fontId="16" fillId="4" borderId="2" xfId="1" applyFont="1" applyFill="1" applyBorder="1" applyAlignment="1" applyProtection="1">
      <alignment horizontal="left" vertical="center" wrapText="1"/>
    </xf>
    <xf numFmtId="0" fontId="17" fillId="0" borderId="1" xfId="1" applyFont="1" applyFill="1" applyBorder="1" applyAlignment="1" applyProtection="1">
      <alignment horizontal="left" vertical="center" wrapText="1"/>
      <protection locked="0"/>
    </xf>
    <xf numFmtId="0" fontId="17" fillId="0" borderId="2" xfId="1" applyFont="1" applyFill="1" applyBorder="1" applyAlignment="1" applyProtection="1">
      <alignment horizontal="left" vertical="center" wrapText="1"/>
      <protection locked="0"/>
    </xf>
    <xf numFmtId="0" fontId="17" fillId="0" borderId="3" xfId="1" applyFont="1" applyFill="1" applyBorder="1" applyAlignment="1" applyProtection="1">
      <alignment horizontal="left" vertical="center" wrapText="1"/>
      <protection locked="0"/>
    </xf>
    <xf numFmtId="0" fontId="18" fillId="4" borderId="13" xfId="1" applyFont="1" applyFill="1" applyBorder="1" applyAlignment="1" applyProtection="1">
      <alignment horizontal="center" vertical="center" wrapText="1"/>
    </xf>
    <xf numFmtId="0" fontId="16" fillId="4" borderId="4" xfId="1" applyFont="1" applyFill="1" applyBorder="1" applyAlignment="1" applyProtection="1">
      <alignment horizontal="left" vertical="center" wrapText="1"/>
    </xf>
    <xf numFmtId="0" fontId="9" fillId="2" borderId="6" xfId="0" applyFont="1" applyFill="1" applyBorder="1" applyAlignment="1">
      <alignment horizontal="left" vertical="center"/>
    </xf>
    <xf numFmtId="0" fontId="9" fillId="2" borderId="7" xfId="0" applyFont="1" applyFill="1" applyBorder="1" applyAlignment="1">
      <alignment horizontal="left" vertical="center"/>
    </xf>
    <xf numFmtId="0" fontId="9" fillId="2" borderId="9" xfId="0" applyFont="1" applyFill="1" applyBorder="1" applyAlignment="1">
      <alignment horizontal="left" vertical="center"/>
    </xf>
    <xf numFmtId="0" fontId="9" fillId="2" borderId="8" xfId="0" applyFont="1" applyFill="1" applyBorder="1" applyAlignment="1">
      <alignment horizontal="left" vertical="center"/>
    </xf>
    <xf numFmtId="0" fontId="18" fillId="5" borderId="14" xfId="0" applyFont="1" applyFill="1" applyBorder="1" applyAlignment="1">
      <alignment horizontal="left" vertical="center"/>
    </xf>
    <xf numFmtId="0" fontId="18" fillId="5" borderId="11" xfId="0" applyFont="1" applyFill="1" applyBorder="1" applyAlignment="1">
      <alignment horizontal="left" vertical="center"/>
    </xf>
    <xf numFmtId="0" fontId="18" fillId="5" borderId="12" xfId="0" applyFont="1" applyFill="1" applyBorder="1" applyAlignment="1">
      <alignment horizontal="left" vertical="center"/>
    </xf>
    <xf numFmtId="0" fontId="17" fillId="3" borderId="1" xfId="0" applyFont="1" applyFill="1" applyBorder="1" applyAlignment="1">
      <alignment horizontal="left" vertical="center"/>
    </xf>
    <xf numFmtId="0" fontId="17" fillId="3" borderId="3" xfId="0" applyFont="1" applyFill="1" applyBorder="1" applyAlignment="1">
      <alignment horizontal="left" vertical="center"/>
    </xf>
    <xf numFmtId="0" fontId="17" fillId="3" borderId="1" xfId="0" applyFont="1" applyFill="1" applyBorder="1" applyAlignment="1">
      <alignment horizontal="left" vertical="center" wrapText="1"/>
    </xf>
    <xf numFmtId="0" fontId="17" fillId="3" borderId="3" xfId="0" applyFont="1" applyFill="1" applyBorder="1" applyAlignment="1">
      <alignment horizontal="left" vertical="center" wrapText="1"/>
    </xf>
    <xf numFmtId="0" fontId="9" fillId="5" borderId="3" xfId="0" applyFont="1" applyFill="1" applyBorder="1" applyAlignment="1">
      <alignment horizontal="right" vertical="center"/>
    </xf>
    <xf numFmtId="0" fontId="9" fillId="2" borderId="4"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8" xfId="0" applyFont="1" applyFill="1" applyBorder="1" applyAlignment="1">
      <alignment horizontal="left" vertical="center" wrapText="1"/>
    </xf>
    <xf numFmtId="0" fontId="16" fillId="12" borderId="1" xfId="0" applyFont="1" applyFill="1" applyBorder="1" applyAlignment="1">
      <alignment horizontal="left" vertical="center"/>
    </xf>
    <xf numFmtId="0" fontId="16" fillId="12" borderId="2" xfId="0" applyFont="1" applyFill="1" applyBorder="1" applyAlignment="1">
      <alignment horizontal="left" vertical="center"/>
    </xf>
    <xf numFmtId="0" fontId="16" fillId="12" borderId="3" xfId="0" applyFont="1" applyFill="1" applyBorder="1" applyAlignment="1">
      <alignment horizontal="left" vertical="center"/>
    </xf>
    <xf numFmtId="0" fontId="17" fillId="0" borderId="14" xfId="1" applyFont="1" applyBorder="1" applyAlignment="1" applyProtection="1">
      <alignment horizontal="left" vertical="center" wrapText="1"/>
    </xf>
    <xf numFmtId="0" fontId="16" fillId="4" borderId="13" xfId="0" applyFont="1" applyFill="1" applyBorder="1" applyAlignment="1">
      <alignment horizontal="left" vertical="center" wrapText="1"/>
    </xf>
    <xf numFmtId="0" fontId="17" fillId="0" borderId="13" xfId="0" applyFont="1" applyBorder="1" applyAlignment="1">
      <alignment horizontal="left" vertical="center" wrapText="1"/>
    </xf>
    <xf numFmtId="0" fontId="16" fillId="4" borderId="13" xfId="1" applyFont="1" applyFill="1" applyBorder="1" applyAlignment="1" applyProtection="1">
      <alignment horizontal="left" vertical="center" wrapText="1"/>
    </xf>
    <xf numFmtId="0" fontId="17" fillId="0" borderId="13" xfId="1" applyFont="1" applyFill="1" applyBorder="1" applyAlignment="1" applyProtection="1">
      <alignment horizontal="left" vertical="center" wrapText="1"/>
      <protection locked="0"/>
    </xf>
    <xf numFmtId="0" fontId="17" fillId="0" borderId="13" xfId="1" applyFont="1" applyBorder="1" applyAlignment="1" applyProtection="1">
      <alignment horizontal="left" vertical="center" wrapText="1"/>
      <protection locked="0"/>
    </xf>
    <xf numFmtId="0" fontId="18" fillId="4" borderId="14" xfId="1" applyFont="1" applyFill="1" applyBorder="1" applyAlignment="1" applyProtection="1">
      <alignment horizontal="left" vertical="center" wrapText="1"/>
    </xf>
    <xf numFmtId="0" fontId="18" fillId="4" borderId="11" xfId="1" applyFont="1" applyFill="1" applyBorder="1" applyAlignment="1" applyProtection="1">
      <alignment horizontal="left" vertical="center" wrapText="1"/>
    </xf>
    <xf numFmtId="0" fontId="18" fillId="4" borderId="12" xfId="1" applyFont="1" applyFill="1" applyBorder="1" applyAlignment="1" applyProtection="1">
      <alignment horizontal="left" vertical="center" wrapText="1"/>
    </xf>
    <xf numFmtId="0" fontId="9" fillId="2" borderId="7" xfId="0" applyFont="1" applyFill="1" applyBorder="1" applyAlignment="1">
      <alignment horizontal="left" vertical="center" wrapText="1"/>
    </xf>
    <xf numFmtId="0" fontId="17" fillId="0" borderId="4" xfId="0" applyFont="1" applyBorder="1" applyAlignment="1">
      <alignment horizontal="left" vertical="top" wrapText="1"/>
    </xf>
    <xf numFmtId="0" fontId="18" fillId="0" borderId="5" xfId="0" applyFont="1" applyBorder="1" applyAlignment="1">
      <alignment horizontal="left" vertical="top" wrapText="1"/>
    </xf>
    <xf numFmtId="0" fontId="18" fillId="0" borderId="6" xfId="0" applyFont="1" applyBorder="1" applyAlignment="1">
      <alignment horizontal="left" vertical="top" wrapText="1"/>
    </xf>
    <xf numFmtId="0" fontId="9" fillId="5" borderId="13" xfId="0" applyFont="1" applyFill="1" applyBorder="1" applyAlignment="1">
      <alignment horizontal="right" vertical="center"/>
    </xf>
    <xf numFmtId="0" fontId="6" fillId="0" borderId="1" xfId="1" applyFont="1" applyBorder="1" applyAlignment="1" applyProtection="1">
      <alignment horizontal="left" vertical="top"/>
    </xf>
    <xf numFmtId="0" fontId="6" fillId="0" borderId="2" xfId="1" applyFont="1" applyBorder="1" applyAlignment="1" applyProtection="1">
      <alignment horizontal="left" vertical="top"/>
    </xf>
    <xf numFmtId="0" fontId="16" fillId="13" borderId="1" xfId="0" applyFont="1" applyFill="1" applyBorder="1" applyAlignment="1">
      <alignment horizontal="left" vertical="center"/>
    </xf>
    <xf numFmtId="0" fontId="16" fillId="13" borderId="2" xfId="0" applyFont="1" applyFill="1" applyBorder="1" applyAlignment="1">
      <alignment horizontal="left" vertical="center"/>
    </xf>
    <xf numFmtId="0" fontId="16" fillId="13" borderId="3" xfId="0" applyFont="1" applyFill="1" applyBorder="1" applyAlignment="1">
      <alignment horizontal="left" vertical="center"/>
    </xf>
    <xf numFmtId="0" fontId="17" fillId="0" borderId="2" xfId="1" applyFont="1" applyFill="1" applyBorder="1" applyAlignment="1" applyProtection="1">
      <alignment horizontal="left" vertical="center" wrapText="1"/>
    </xf>
    <xf numFmtId="0" fontId="21" fillId="6" borderId="1" xfId="0" applyFont="1" applyFill="1" applyBorder="1" applyAlignment="1">
      <alignment vertical="center"/>
    </xf>
    <xf numFmtId="0" fontId="21" fillId="6" borderId="2" xfId="0" applyFont="1" applyFill="1" applyBorder="1" applyAlignment="1">
      <alignment vertical="center"/>
    </xf>
    <xf numFmtId="0" fontId="16" fillId="4" borderId="15" xfId="1" applyFont="1" applyFill="1" applyBorder="1" applyAlignment="1" applyProtection="1">
      <alignment horizontal="left" vertical="center" wrapText="1"/>
    </xf>
    <xf numFmtId="0" fontId="16" fillId="4" borderId="7" xfId="1" applyFont="1" applyFill="1" applyBorder="1" applyAlignment="1" applyProtection="1">
      <alignment horizontal="left" vertical="center" wrapText="1"/>
    </xf>
    <xf numFmtId="0" fontId="18" fillId="4" borderId="4" xfId="1" applyFont="1" applyFill="1" applyBorder="1" applyAlignment="1" applyProtection="1">
      <alignment horizontal="center" vertical="center" wrapText="1"/>
    </xf>
    <xf numFmtId="0" fontId="18" fillId="4" borderId="15" xfId="1" applyFont="1" applyFill="1" applyBorder="1" applyAlignment="1" applyProtection="1">
      <alignment horizontal="center" vertical="center" wrapText="1"/>
    </xf>
    <xf numFmtId="0" fontId="18" fillId="4" borderId="7" xfId="1" applyFont="1" applyFill="1" applyBorder="1" applyAlignment="1" applyProtection="1">
      <alignment horizontal="center" vertical="center" wrapText="1"/>
    </xf>
    <xf numFmtId="0" fontId="9" fillId="2" borderId="15"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10" xfId="0" applyFont="1" applyFill="1" applyBorder="1" applyAlignment="1">
      <alignment horizontal="left" vertical="center" wrapText="1"/>
    </xf>
    <xf numFmtId="0" fontId="17" fillId="0" borderId="1" xfId="0" applyFont="1" applyBorder="1" applyAlignment="1">
      <alignment vertical="center" wrapText="1"/>
    </xf>
    <xf numFmtId="0" fontId="17" fillId="0" borderId="3" xfId="0" applyFont="1" applyBorder="1" applyAlignment="1">
      <alignment vertical="center" wrapText="1"/>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9" fillId="5" borderId="3" xfId="0" applyFont="1" applyFill="1" applyBorder="1" applyAlignment="1">
      <alignment horizontal="right" vertical="center" wrapText="1"/>
    </xf>
    <xf numFmtId="0" fontId="16" fillId="4" borderId="1" xfId="0" applyFont="1" applyFill="1" applyBorder="1" applyAlignment="1">
      <alignment horizontal="left" vertical="center"/>
    </xf>
    <xf numFmtId="0" fontId="16" fillId="4" borderId="2" xfId="0" applyFont="1" applyFill="1" applyBorder="1" applyAlignment="1">
      <alignment horizontal="left" vertical="center"/>
    </xf>
    <xf numFmtId="0" fontId="16" fillId="4" borderId="3" xfId="0" applyFont="1" applyFill="1" applyBorder="1" applyAlignment="1">
      <alignment horizontal="left" vertical="center"/>
    </xf>
    <xf numFmtId="0" fontId="17" fillId="0" borderId="1" xfId="0" applyFont="1" applyBorder="1" applyAlignment="1">
      <alignment horizontal="left" vertical="center"/>
    </xf>
    <xf numFmtId="0" fontId="17" fillId="0" borderId="3" xfId="0" applyFont="1" applyBorder="1" applyAlignment="1">
      <alignment horizontal="left" vertical="center"/>
    </xf>
    <xf numFmtId="0" fontId="6" fillId="0" borderId="1" xfId="1" applyFont="1" applyBorder="1" applyAlignment="1" applyProtection="1">
      <alignment vertical="center"/>
    </xf>
    <xf numFmtId="0" fontId="6" fillId="0" borderId="2" xfId="1" applyFont="1" applyBorder="1" applyAlignment="1" applyProtection="1">
      <alignment vertical="center"/>
    </xf>
    <xf numFmtId="0" fontId="6" fillId="0" borderId="3" xfId="1" applyFont="1" applyBorder="1" applyAlignment="1" applyProtection="1">
      <alignment vertical="center"/>
    </xf>
    <xf numFmtId="0" fontId="16" fillId="14" borderId="1" xfId="0" applyFont="1" applyFill="1" applyBorder="1" applyAlignment="1">
      <alignment horizontal="left" vertical="center"/>
    </xf>
    <xf numFmtId="0" fontId="16" fillId="14" borderId="2" xfId="0" applyFont="1" applyFill="1" applyBorder="1" applyAlignment="1">
      <alignment horizontal="left" vertical="center"/>
    </xf>
    <xf numFmtId="0" fontId="16" fillId="14" borderId="3" xfId="0" applyFont="1" applyFill="1" applyBorder="1" applyAlignment="1">
      <alignment horizontal="left" vertical="center"/>
    </xf>
    <xf numFmtId="0" fontId="17" fillId="0" borderId="1" xfId="0" applyFont="1" applyBorder="1" applyAlignment="1" applyProtection="1">
      <alignment horizontal="left" vertical="top" wrapText="1"/>
      <protection locked="0"/>
    </xf>
    <xf numFmtId="0" fontId="17" fillId="0" borderId="2" xfId="0" applyFont="1" applyBorder="1" applyAlignment="1" applyProtection="1">
      <alignment horizontal="left" vertical="top" wrapText="1"/>
      <protection locked="0"/>
    </xf>
    <xf numFmtId="0" fontId="17" fillId="0" borderId="3" xfId="0" applyFont="1" applyBorder="1" applyAlignment="1" applyProtection="1">
      <alignment horizontal="left" vertical="top" wrapText="1"/>
      <protection locked="0"/>
    </xf>
    <xf numFmtId="0" fontId="7" fillId="4" borderId="13" xfId="0" applyFont="1" applyFill="1" applyBorder="1" applyAlignment="1">
      <alignment horizontal="left" vertical="center" wrapText="1"/>
    </xf>
    <xf numFmtId="0" fontId="17" fillId="0" borderId="13" xfId="1" applyFont="1" applyBorder="1" applyAlignment="1" applyProtection="1">
      <alignment horizontal="left" vertical="top" wrapText="1"/>
      <protection locked="0"/>
    </xf>
    <xf numFmtId="0" fontId="9" fillId="18" borderId="1" xfId="0" applyFont="1" applyFill="1" applyBorder="1" applyAlignment="1">
      <alignment horizontal="left" vertical="center"/>
    </xf>
    <xf numFmtId="0" fontId="9" fillId="18" borderId="2" xfId="0" applyFont="1" applyFill="1" applyBorder="1" applyAlignment="1">
      <alignment horizontal="left" vertical="center"/>
    </xf>
    <xf numFmtId="0" fontId="9" fillId="18" borderId="3" xfId="0" applyFont="1" applyFill="1" applyBorder="1" applyAlignment="1">
      <alignment horizontal="left" vertical="center"/>
    </xf>
    <xf numFmtId="0" fontId="7" fillId="4" borderId="5" xfId="0" applyFont="1" applyFill="1" applyBorder="1" applyAlignment="1">
      <alignment horizontal="left" vertical="center" wrapText="1"/>
    </xf>
    <xf numFmtId="0" fontId="17" fillId="0" borderId="14" xfId="1" applyFont="1" applyBorder="1" applyAlignment="1" applyProtection="1">
      <alignment horizontal="left" vertical="top" wrapText="1"/>
    </xf>
    <xf numFmtId="0" fontId="17" fillId="0" borderId="12" xfId="1" applyFont="1" applyBorder="1" applyAlignment="1" applyProtection="1">
      <alignment horizontal="left" vertical="top"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17" fillId="3" borderId="7" xfId="0" applyFont="1" applyFill="1" applyBorder="1" applyAlignment="1">
      <alignment horizontal="left" vertical="center" wrapText="1"/>
    </xf>
    <xf numFmtId="0" fontId="17" fillId="3" borderId="9" xfId="0" applyFont="1" applyFill="1" applyBorder="1" applyAlignment="1">
      <alignment horizontal="left" vertical="center" wrapText="1"/>
    </xf>
    <xf numFmtId="0" fontId="17" fillId="3" borderId="8" xfId="0" applyFont="1" applyFill="1" applyBorder="1" applyAlignment="1">
      <alignment horizontal="left" vertical="center" wrapText="1"/>
    </xf>
    <xf numFmtId="0" fontId="9" fillId="5" borderId="9" xfId="0" applyFont="1" applyFill="1" applyBorder="1" applyAlignment="1">
      <alignment horizontal="left" vertical="center" wrapText="1"/>
    </xf>
    <xf numFmtId="0" fontId="9" fillId="5" borderId="8" xfId="0" applyFont="1" applyFill="1" applyBorder="1" applyAlignment="1">
      <alignment horizontal="left" vertical="center" wrapText="1"/>
    </xf>
    <xf numFmtId="0" fontId="21" fillId="2" borderId="4" xfId="0" applyFont="1" applyFill="1" applyBorder="1" applyAlignment="1">
      <alignment horizontal="left" vertical="center"/>
    </xf>
    <xf numFmtId="0" fontId="21" fillId="2" borderId="5" xfId="0" applyFont="1" applyFill="1" applyBorder="1" applyAlignment="1">
      <alignment horizontal="left" vertical="center"/>
    </xf>
    <xf numFmtId="0" fontId="5" fillId="3" borderId="4" xfId="0" applyFont="1" applyFill="1" applyBorder="1" applyAlignment="1">
      <alignment horizontal="left" vertical="center"/>
    </xf>
    <xf numFmtId="0" fontId="5" fillId="3" borderId="5" xfId="0" applyFont="1" applyFill="1" applyBorder="1" applyAlignment="1">
      <alignment horizontal="left" vertical="center"/>
    </xf>
    <xf numFmtId="0" fontId="5" fillId="3" borderId="6" xfId="0" applyFont="1" applyFill="1" applyBorder="1" applyAlignment="1">
      <alignment horizontal="left" vertical="center"/>
    </xf>
    <xf numFmtId="0" fontId="6" fillId="3" borderId="7" xfId="1" applyFont="1" applyFill="1" applyBorder="1" applyAlignment="1" applyProtection="1">
      <alignment horizontal="left" vertical="center"/>
    </xf>
    <xf numFmtId="0" fontId="6" fillId="3" borderId="9" xfId="1" applyFont="1" applyFill="1" applyBorder="1" applyAlignment="1" applyProtection="1">
      <alignment horizontal="left" vertical="center"/>
    </xf>
    <xf numFmtId="0" fontId="25" fillId="7" borderId="31" xfId="0" applyFont="1" applyFill="1" applyBorder="1" applyAlignment="1">
      <alignment horizontal="left" vertical="center" wrapText="1"/>
    </xf>
    <xf numFmtId="0" fontId="25" fillId="7" borderId="50" xfId="0" applyFont="1" applyFill="1" applyBorder="1" applyAlignment="1">
      <alignment horizontal="left" vertical="center" wrapText="1"/>
    </xf>
    <xf numFmtId="0" fontId="5" fillId="3" borderId="15"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10" xfId="0" applyFont="1" applyFill="1" applyBorder="1" applyAlignment="1">
      <alignment horizontal="left" vertical="center" wrapText="1"/>
    </xf>
    <xf numFmtId="0" fontId="21" fillId="5" borderId="7" xfId="0" applyFont="1" applyFill="1" applyBorder="1" applyAlignment="1">
      <alignment horizontal="left" vertical="center" wrapText="1"/>
    </xf>
    <xf numFmtId="0" fontId="21" fillId="5" borderId="9" xfId="0" applyFont="1" applyFill="1" applyBorder="1" applyAlignment="1">
      <alignment horizontal="left" vertical="center" wrapText="1"/>
    </xf>
    <xf numFmtId="0" fontId="5" fillId="3" borderId="1" xfId="0" applyFont="1" applyFill="1" applyBorder="1" applyAlignment="1" applyProtection="1">
      <alignment horizontal="left" vertical="top" wrapText="1"/>
      <protection locked="0"/>
    </xf>
    <xf numFmtId="0" fontId="5" fillId="3" borderId="2" xfId="0" applyFont="1" applyFill="1" applyBorder="1" applyAlignment="1" applyProtection="1">
      <alignment horizontal="left" vertical="top" wrapText="1"/>
      <protection locked="0"/>
    </xf>
    <xf numFmtId="0" fontId="5" fillId="3" borderId="3" xfId="0" applyFont="1" applyFill="1" applyBorder="1" applyAlignment="1" applyProtection="1">
      <alignment horizontal="left" vertical="top" wrapText="1"/>
      <protection locked="0"/>
    </xf>
    <xf numFmtId="0" fontId="7" fillId="4" borderId="1" xfId="0" applyFont="1" applyFill="1" applyBorder="1" applyAlignment="1">
      <alignment horizontal="left" vertical="center"/>
    </xf>
    <xf numFmtId="0" fontId="7" fillId="4" borderId="2" xfId="0" applyFont="1" applyFill="1" applyBorder="1" applyAlignment="1">
      <alignment horizontal="left" vertical="center"/>
    </xf>
    <xf numFmtId="0" fontId="7" fillId="4" borderId="3" xfId="0" applyFont="1" applyFill="1" applyBorder="1" applyAlignment="1">
      <alignment horizontal="left" vertical="center"/>
    </xf>
    <xf numFmtId="0" fontId="5" fillId="0" borderId="42" xfId="0" applyFont="1" applyBorder="1" applyAlignment="1">
      <alignment horizontal="left" vertical="center"/>
    </xf>
    <xf numFmtId="0" fontId="5" fillId="0" borderId="3" xfId="0" applyFont="1" applyBorder="1" applyAlignment="1">
      <alignment horizontal="left" vertical="center"/>
    </xf>
    <xf numFmtId="0" fontId="5" fillId="0" borderId="13" xfId="0" applyFont="1" applyBorder="1" applyAlignment="1">
      <alignment horizontal="left" vertical="center" wrapText="1"/>
    </xf>
    <xf numFmtId="0" fontId="5" fillId="0" borderId="47" xfId="0" applyFont="1" applyBorder="1" applyAlignment="1">
      <alignment horizontal="left" vertical="center"/>
    </xf>
    <xf numFmtId="0" fontId="5" fillId="0" borderId="48" xfId="0" applyFont="1" applyBorder="1" applyAlignment="1">
      <alignment horizontal="left" vertical="center"/>
    </xf>
    <xf numFmtId="0" fontId="5" fillId="0" borderId="23" xfId="0" applyFont="1" applyBorder="1" applyAlignment="1">
      <alignment horizontal="left" vertical="center" wrapText="1"/>
    </xf>
    <xf numFmtId="0" fontId="7" fillId="4" borderId="42"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31" xfId="0" applyFont="1" applyBorder="1" applyAlignment="1">
      <alignment horizontal="left" vertical="center" wrapText="1"/>
    </xf>
    <xf numFmtId="0" fontId="5" fillId="0" borderId="50" xfId="0" applyFont="1" applyBorder="1" applyAlignment="1">
      <alignment horizontal="left" vertical="center" wrapText="1"/>
    </xf>
    <xf numFmtId="0" fontId="5" fillId="0" borderId="48" xfId="0" applyFont="1" applyBorder="1" applyAlignment="1">
      <alignment horizontal="left" vertical="center" wrapText="1"/>
    </xf>
    <xf numFmtId="0" fontId="21" fillId="5" borderId="13" xfId="0" applyFont="1" applyFill="1" applyBorder="1" applyAlignment="1">
      <alignment horizontal="left" vertical="center"/>
    </xf>
    <xf numFmtId="0" fontId="14" fillId="4" borderId="14" xfId="0" applyFont="1" applyFill="1" applyBorder="1" applyAlignment="1">
      <alignment horizontal="center" vertical="center"/>
    </xf>
    <xf numFmtId="0" fontId="14" fillId="4" borderId="11" xfId="0" applyFont="1" applyFill="1" applyBorder="1" applyAlignment="1">
      <alignment horizontal="center" vertical="center"/>
    </xf>
    <xf numFmtId="0" fontId="21" fillId="8" borderId="16" xfId="0" applyFont="1" applyFill="1" applyBorder="1" applyAlignment="1">
      <alignment horizontal="left" vertical="center"/>
    </xf>
    <xf numFmtId="0" fontId="21" fillId="8" borderId="17" xfId="0" applyFont="1" applyFill="1" applyBorder="1" applyAlignment="1">
      <alignment horizontal="left" vertical="center"/>
    </xf>
    <xf numFmtId="0" fontId="21" fillId="8" borderId="18" xfId="0" applyFont="1" applyFill="1" applyBorder="1" applyAlignment="1">
      <alignment horizontal="left" vertical="center"/>
    </xf>
    <xf numFmtId="0" fontId="25" fillId="7" borderId="34" xfId="0" applyFont="1" applyFill="1" applyBorder="1" applyAlignment="1">
      <alignment horizontal="left" vertical="center" wrapText="1"/>
    </xf>
    <xf numFmtId="0" fontId="25" fillId="7" borderId="39" xfId="0" applyFont="1" applyFill="1" applyBorder="1" applyAlignment="1">
      <alignment horizontal="left" vertical="center" wrapText="1"/>
    </xf>
    <xf numFmtId="0" fontId="25" fillId="3" borderId="31" xfId="0" applyFont="1" applyFill="1" applyBorder="1" applyAlignment="1">
      <alignment horizontal="left" vertical="center" wrapText="1"/>
    </xf>
    <xf numFmtId="0" fontId="25" fillId="3" borderId="50" xfId="0" applyFont="1" applyFill="1" applyBorder="1" applyAlignment="1">
      <alignment horizontal="left" vertical="center" wrapText="1"/>
    </xf>
    <xf numFmtId="0" fontId="25" fillId="3" borderId="34" xfId="0" applyFont="1" applyFill="1" applyBorder="1" applyAlignment="1">
      <alignment horizontal="left" vertical="center" wrapText="1"/>
    </xf>
    <xf numFmtId="0" fontId="25" fillId="3" borderId="39" xfId="0" applyFont="1" applyFill="1" applyBorder="1" applyAlignment="1">
      <alignment horizontal="left" vertical="center" wrapText="1"/>
    </xf>
    <xf numFmtId="0" fontId="25" fillId="7" borderId="48" xfId="0" applyFont="1" applyFill="1" applyBorder="1" applyAlignment="1">
      <alignment horizontal="left" vertical="center" wrapText="1"/>
    </xf>
    <xf numFmtId="0" fontId="25" fillId="7" borderId="55" xfId="0" applyFont="1" applyFill="1" applyBorder="1" applyAlignment="1">
      <alignment horizontal="left" vertical="center" wrapText="1"/>
    </xf>
    <xf numFmtId="0" fontId="7" fillId="15" borderId="1" xfId="0" applyFont="1" applyFill="1" applyBorder="1" applyAlignment="1">
      <alignment horizontal="left" vertical="center" wrapText="1"/>
    </xf>
    <xf numFmtId="0" fontId="7" fillId="15" borderId="2" xfId="0" applyFont="1" applyFill="1" applyBorder="1" applyAlignment="1">
      <alignment horizontal="left" vertical="center" wrapText="1"/>
    </xf>
    <xf numFmtId="0" fontId="7" fillId="15" borderId="3"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21" fillId="2" borderId="2" xfId="0" applyFont="1" applyFill="1" applyBorder="1" applyAlignment="1">
      <alignment horizontal="left" vertical="center" wrapText="1"/>
    </xf>
    <xf numFmtId="0" fontId="21" fillId="2" borderId="3" xfId="0" applyFont="1" applyFill="1" applyBorder="1" applyAlignment="1">
      <alignment horizontal="left" vertical="center" wrapText="1"/>
    </xf>
    <xf numFmtId="0" fontId="21" fillId="5" borderId="1" xfId="0" applyFont="1" applyFill="1" applyBorder="1" applyAlignment="1">
      <alignment horizontal="left" vertical="center"/>
    </xf>
    <xf numFmtId="0" fontId="21" fillId="5" borderId="2" xfId="0" applyFont="1" applyFill="1" applyBorder="1" applyAlignment="1">
      <alignment horizontal="left" vertical="center"/>
    </xf>
    <xf numFmtId="0" fontId="21" fillId="5" borderId="3" xfId="0" applyFont="1" applyFill="1" applyBorder="1" applyAlignment="1">
      <alignment horizontal="left" vertical="center"/>
    </xf>
    <xf numFmtId="0" fontId="5" fillId="3" borderId="4" xfId="0" applyFont="1" applyFill="1" applyBorder="1" applyAlignment="1" applyProtection="1">
      <alignment horizontal="left" vertical="top" wrapText="1"/>
      <protection locked="0"/>
    </xf>
    <xf numFmtId="0" fontId="5" fillId="3" borderId="5" xfId="0" applyFont="1" applyFill="1" applyBorder="1" applyAlignment="1" applyProtection="1">
      <alignment horizontal="left" vertical="top" wrapText="1"/>
      <protection locked="0"/>
    </xf>
    <xf numFmtId="0" fontId="5" fillId="3" borderId="6" xfId="0" applyFont="1" applyFill="1" applyBorder="1" applyAlignment="1" applyProtection="1">
      <alignment horizontal="left" vertical="top" wrapText="1"/>
      <protection locked="0"/>
    </xf>
    <xf numFmtId="0" fontId="23" fillId="0" borderId="1" xfId="1" applyFont="1" applyBorder="1" applyAlignment="1">
      <alignment vertical="center"/>
    </xf>
    <xf numFmtId="0" fontId="23" fillId="0" borderId="2" xfId="1" applyFont="1" applyBorder="1" applyAlignment="1">
      <alignment vertical="center"/>
    </xf>
    <xf numFmtId="0" fontId="23" fillId="0" borderId="3" xfId="1" applyFont="1" applyBorder="1" applyAlignment="1">
      <alignment vertical="center"/>
    </xf>
    <xf numFmtId="0" fontId="21" fillId="2" borderId="51" xfId="0" applyFont="1" applyFill="1" applyBorder="1" applyAlignment="1">
      <alignment horizontal="left" vertical="center" wrapText="1"/>
    </xf>
    <xf numFmtId="0" fontId="21" fillId="2" borderId="52" xfId="0" applyFont="1" applyFill="1" applyBorder="1" applyAlignment="1">
      <alignment horizontal="left" vertical="center" wrapText="1"/>
    </xf>
    <xf numFmtId="0" fontId="21" fillId="2" borderId="53" xfId="0" applyFont="1" applyFill="1" applyBorder="1" applyAlignment="1">
      <alignment horizontal="left" vertical="center" wrapText="1"/>
    </xf>
    <xf numFmtId="0" fontId="21" fillId="5" borderId="54" xfId="0" applyFont="1" applyFill="1" applyBorder="1" applyAlignment="1">
      <alignment horizontal="center" vertical="center"/>
    </xf>
    <xf numFmtId="0" fontId="21" fillId="5" borderId="52" xfId="0" applyFont="1" applyFill="1" applyBorder="1" applyAlignment="1">
      <alignment horizontal="center" vertical="center"/>
    </xf>
    <xf numFmtId="0" fontId="21" fillId="5" borderId="53" xfId="0" applyFont="1" applyFill="1" applyBorder="1" applyAlignment="1">
      <alignment horizontal="center" vertical="center"/>
    </xf>
    <xf numFmtId="0" fontId="7" fillId="4" borderId="49" xfId="0" applyFont="1" applyFill="1" applyBorder="1" applyAlignment="1">
      <alignment horizontal="left" vertical="center" wrapText="1"/>
    </xf>
    <xf numFmtId="0" fontId="7" fillId="4" borderId="56"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7" fillId="4" borderId="24" xfId="0" applyFont="1" applyFill="1" applyBorder="1" applyAlignment="1">
      <alignment horizontal="left" vertical="center" wrapText="1"/>
    </xf>
    <xf numFmtId="0" fontId="7" fillId="4" borderId="4" xfId="0" applyFont="1" applyFill="1" applyBorder="1" applyAlignment="1">
      <alignment horizontal="left" vertical="center"/>
    </xf>
    <xf numFmtId="0" fontId="7" fillId="4" borderId="5" xfId="0" applyFont="1" applyFill="1" applyBorder="1" applyAlignment="1">
      <alignment horizontal="left" vertical="center"/>
    </xf>
    <xf numFmtId="0" fontId="7" fillId="4" borderId="6" xfId="0" applyFont="1" applyFill="1" applyBorder="1" applyAlignment="1">
      <alignment horizontal="left" vertical="center"/>
    </xf>
    <xf numFmtId="0" fontId="7" fillId="4" borderId="15" xfId="0" applyFont="1" applyFill="1" applyBorder="1" applyAlignment="1">
      <alignment horizontal="left" vertical="center"/>
    </xf>
    <xf numFmtId="0" fontId="7" fillId="4" borderId="0" xfId="0" applyFont="1" applyFill="1" applyAlignment="1">
      <alignment horizontal="left" vertical="center"/>
    </xf>
    <xf numFmtId="0" fontId="7" fillId="4" borderId="10" xfId="0" applyFont="1" applyFill="1" applyBorder="1" applyAlignment="1">
      <alignment horizontal="left" vertical="center"/>
    </xf>
    <xf numFmtId="0" fontId="7" fillId="4" borderId="49" xfId="0" applyFont="1" applyFill="1" applyBorder="1" applyAlignment="1">
      <alignment horizontal="left" vertical="center"/>
    </xf>
    <xf numFmtId="0" fontId="7" fillId="4" borderId="44" xfId="0" applyFont="1" applyFill="1" applyBorder="1" applyAlignment="1">
      <alignment horizontal="left" vertical="center"/>
    </xf>
    <xf numFmtId="0" fontId="7" fillId="4" borderId="56" xfId="0" applyFont="1" applyFill="1" applyBorder="1" applyAlignment="1">
      <alignment horizontal="left" vertical="center"/>
    </xf>
    <xf numFmtId="0" fontId="7" fillId="4" borderId="1" xfId="0" applyFont="1" applyFill="1" applyBorder="1" applyAlignment="1">
      <alignment horizontal="left" vertical="top"/>
    </xf>
    <xf numFmtId="0" fontId="7" fillId="4" borderId="2" xfId="0" applyFont="1" applyFill="1" applyBorder="1" applyAlignment="1">
      <alignment horizontal="left" vertical="top"/>
    </xf>
    <xf numFmtId="0" fontId="7" fillId="4" borderId="3" xfId="0" applyFont="1" applyFill="1" applyBorder="1" applyAlignment="1">
      <alignment horizontal="left" vertical="top"/>
    </xf>
    <xf numFmtId="0" fontId="7" fillId="4" borderId="1" xfId="1" applyFont="1" applyFill="1" applyBorder="1" applyAlignment="1" applyProtection="1">
      <alignment horizontal="left" vertical="center" wrapText="1"/>
    </xf>
    <xf numFmtId="0" fontId="7" fillId="4" borderId="3" xfId="1" applyFont="1" applyFill="1" applyBorder="1" applyAlignment="1" applyProtection="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pplyProtection="1">
      <alignment horizontal="left" vertical="center" wrapText="1"/>
      <protection locked="0"/>
    </xf>
    <xf numFmtId="0" fontId="21" fillId="2" borderId="1" xfId="0" applyFont="1" applyFill="1" applyBorder="1" applyAlignment="1">
      <alignment horizontal="left" vertical="center"/>
    </xf>
    <xf numFmtId="0" fontId="21" fillId="2" borderId="2" xfId="0" applyFont="1" applyFill="1" applyBorder="1" applyAlignment="1">
      <alignment horizontal="left" vertical="center"/>
    </xf>
    <xf numFmtId="0" fontId="21" fillId="2" borderId="3" xfId="0" applyFont="1" applyFill="1" applyBorder="1" applyAlignment="1">
      <alignment horizontal="left" vertical="center"/>
    </xf>
    <xf numFmtId="0" fontId="9" fillId="0" borderId="0" xfId="0" applyFont="1" applyAlignment="1">
      <alignment horizontal="right" vertical="center"/>
    </xf>
    <xf numFmtId="0" fontId="9" fillId="5" borderId="34" xfId="0" applyFont="1" applyFill="1" applyBorder="1" applyAlignment="1">
      <alignment horizontal="center" vertical="center"/>
    </xf>
    <xf numFmtId="0" fontId="9" fillId="5" borderId="39" xfId="0" applyFont="1" applyFill="1" applyBorder="1" applyAlignment="1">
      <alignment horizontal="center" vertical="center"/>
    </xf>
    <xf numFmtId="0" fontId="9" fillId="5" borderId="55" xfId="0" applyFont="1" applyFill="1" applyBorder="1" applyAlignment="1">
      <alignment horizontal="center" vertical="center"/>
    </xf>
    <xf numFmtId="0" fontId="9" fillId="5" borderId="31" xfId="0" applyFont="1" applyFill="1" applyBorder="1" applyAlignment="1">
      <alignment horizontal="center" vertical="center"/>
    </xf>
    <xf numFmtId="0" fontId="9" fillId="5" borderId="50" xfId="0" applyFont="1" applyFill="1" applyBorder="1" applyAlignment="1">
      <alignment horizontal="center" vertical="center"/>
    </xf>
    <xf numFmtId="0" fontId="9" fillId="5" borderId="48" xfId="0" applyFont="1" applyFill="1" applyBorder="1" applyAlignment="1">
      <alignment horizontal="center" vertical="center"/>
    </xf>
    <xf numFmtId="0" fontId="5" fillId="0" borderId="35" xfId="0" applyFont="1" applyBorder="1" applyAlignment="1">
      <alignment horizontal="left" vertical="center" wrapText="1"/>
    </xf>
    <xf numFmtId="0" fontId="14" fillId="0" borderId="36" xfId="0" applyFont="1" applyBorder="1" applyAlignment="1">
      <alignment horizontal="left" vertical="center" wrapText="1"/>
    </xf>
    <xf numFmtId="0" fontId="14" fillId="0" borderId="37" xfId="0" applyFont="1" applyBorder="1" applyAlignment="1">
      <alignment horizontal="left" vertical="center" wrapText="1"/>
    </xf>
    <xf numFmtId="0" fontId="21" fillId="5" borderId="38" xfId="0" applyFont="1" applyFill="1" applyBorder="1" applyAlignment="1">
      <alignment horizontal="center" vertical="center"/>
    </xf>
    <xf numFmtId="0" fontId="21" fillId="5" borderId="39" xfId="0" applyFont="1" applyFill="1" applyBorder="1" applyAlignment="1">
      <alignment horizontal="center" vertical="center"/>
    </xf>
    <xf numFmtId="0" fontId="21" fillId="5" borderId="40" xfId="0" applyFont="1" applyFill="1" applyBorder="1" applyAlignment="1">
      <alignment horizontal="center" vertical="center" wrapText="1"/>
    </xf>
    <xf numFmtId="0" fontId="21" fillId="5" borderId="36" xfId="0" applyFont="1" applyFill="1" applyBorder="1" applyAlignment="1">
      <alignment horizontal="center" vertical="center" wrapText="1"/>
    </xf>
    <xf numFmtId="0" fontId="21" fillId="5" borderId="41" xfId="0" applyFont="1" applyFill="1" applyBorder="1" applyAlignment="1">
      <alignment horizontal="center" vertical="center" wrapText="1"/>
    </xf>
    <xf numFmtId="0" fontId="21" fillId="5" borderId="43" xfId="0" applyFont="1" applyFill="1" applyBorder="1" applyAlignment="1">
      <alignment horizontal="center" vertical="center" wrapText="1"/>
    </xf>
    <xf numFmtId="0" fontId="21" fillId="5" borderId="44" xfId="0" applyFont="1" applyFill="1" applyBorder="1" applyAlignment="1">
      <alignment horizontal="center" vertical="center" wrapText="1"/>
    </xf>
    <xf numFmtId="0" fontId="21" fillId="5" borderId="45" xfId="0" applyFont="1" applyFill="1" applyBorder="1" applyAlignment="1">
      <alignment horizontal="center" vertical="center" wrapText="1"/>
    </xf>
    <xf numFmtId="0" fontId="14" fillId="5" borderId="0" xfId="0" applyFont="1" applyFill="1" applyAlignment="1">
      <alignment horizontal="center" vertical="center" wrapText="1"/>
    </xf>
    <xf numFmtId="0" fontId="5" fillId="0" borderId="42" xfId="0" applyFont="1" applyBorder="1" applyAlignment="1">
      <alignment vertical="center"/>
    </xf>
    <xf numFmtId="0" fontId="5" fillId="0" borderId="3" xfId="0" applyFont="1" applyBorder="1" applyAlignment="1">
      <alignment vertical="center"/>
    </xf>
    <xf numFmtId="0" fontId="21" fillId="5" borderId="19" xfId="0" applyFont="1" applyFill="1" applyBorder="1" applyAlignment="1">
      <alignment horizontal="center" vertical="center" wrapText="1"/>
    </xf>
    <xf numFmtId="0" fontId="21" fillId="5" borderId="20" xfId="0" applyFont="1" applyFill="1" applyBorder="1" applyAlignment="1">
      <alignment horizontal="center" vertical="center" wrapText="1"/>
    </xf>
    <xf numFmtId="0" fontId="21" fillId="5" borderId="21" xfId="0" applyFont="1" applyFill="1" applyBorder="1" applyAlignment="1">
      <alignment horizontal="center" vertical="center" wrapText="1"/>
    </xf>
    <xf numFmtId="0" fontId="21" fillId="5" borderId="22" xfId="0" applyFont="1" applyFill="1" applyBorder="1" applyAlignment="1">
      <alignment horizontal="center" vertical="center" wrapText="1"/>
    </xf>
    <xf numFmtId="0" fontId="21" fillId="5" borderId="23" xfId="0" applyFont="1" applyFill="1" applyBorder="1" applyAlignment="1">
      <alignment horizontal="center" vertical="center" wrapText="1"/>
    </xf>
    <xf numFmtId="0" fontId="21" fillId="5" borderId="28" xfId="0" applyFont="1" applyFill="1" applyBorder="1" applyAlignment="1">
      <alignment horizontal="center" vertical="center" wrapText="1"/>
    </xf>
    <xf numFmtId="0" fontId="9" fillId="17" borderId="1" xfId="0" applyFont="1" applyFill="1" applyBorder="1" applyAlignment="1">
      <alignment horizontal="left" vertical="center"/>
    </xf>
    <xf numFmtId="0" fontId="9" fillId="17" borderId="2" xfId="0" applyFont="1" applyFill="1" applyBorder="1" applyAlignment="1">
      <alignment horizontal="left" vertical="center"/>
    </xf>
    <xf numFmtId="0" fontId="17" fillId="0" borderId="6" xfId="1" applyFont="1" applyBorder="1" applyAlignment="1" applyProtection="1">
      <alignment horizontal="left" vertical="center" wrapText="1"/>
      <protection locked="0"/>
    </xf>
    <xf numFmtId="0" fontId="17" fillId="0" borderId="10" xfId="1" applyFont="1" applyBorder="1" applyAlignment="1" applyProtection="1">
      <alignment horizontal="left" vertical="center" wrapText="1"/>
      <protection locked="0"/>
    </xf>
    <xf numFmtId="0" fontId="17" fillId="0" borderId="8" xfId="1" applyFont="1" applyBorder="1" applyAlignment="1" applyProtection="1">
      <alignment horizontal="left" vertical="center" wrapText="1"/>
      <protection locked="0"/>
    </xf>
    <xf numFmtId="0" fontId="9" fillId="5" borderId="13" xfId="0" applyFont="1" applyFill="1" applyBorder="1" applyAlignment="1">
      <alignment horizontal="left" vertical="center" wrapText="1"/>
    </xf>
    <xf numFmtId="0" fontId="7" fillId="19" borderId="1" xfId="0" applyFont="1" applyFill="1" applyBorder="1" applyAlignment="1">
      <alignment horizontal="left" vertical="center"/>
    </xf>
    <xf numFmtId="0" fontId="7" fillId="19" borderId="2" xfId="0" applyFont="1" applyFill="1" applyBorder="1" applyAlignment="1">
      <alignment horizontal="left" vertical="center"/>
    </xf>
    <xf numFmtId="0" fontId="7" fillId="19" borderId="3" xfId="0" applyFont="1" applyFill="1" applyBorder="1" applyAlignment="1">
      <alignment horizontal="left" vertical="center"/>
    </xf>
    <xf numFmtId="0" fontId="5" fillId="0" borderId="14" xfId="1" applyFont="1" applyBorder="1" applyAlignment="1" applyProtection="1">
      <alignment horizontal="left" vertical="center" wrapText="1"/>
    </xf>
    <xf numFmtId="0" fontId="5" fillId="0" borderId="12" xfId="1" applyFont="1" applyBorder="1" applyAlignment="1" applyProtection="1">
      <alignment horizontal="left" vertical="center" wrapText="1"/>
    </xf>
    <xf numFmtId="0" fontId="5" fillId="0" borderId="13" xfId="1" applyFont="1" applyBorder="1" applyAlignment="1" applyProtection="1">
      <alignment horizontal="left" vertical="center" wrapText="1"/>
      <protection locked="0"/>
    </xf>
    <xf numFmtId="0" fontId="14" fillId="4" borderId="14" xfId="1" applyFont="1" applyFill="1" applyBorder="1" applyAlignment="1" applyProtection="1">
      <alignment horizontal="center" vertical="center" wrapText="1"/>
    </xf>
    <xf numFmtId="0" fontId="14" fillId="4" borderId="11" xfId="1" applyFont="1" applyFill="1" applyBorder="1" applyAlignment="1" applyProtection="1">
      <alignment horizontal="center" vertical="center" wrapText="1"/>
    </xf>
    <xf numFmtId="0" fontId="14" fillId="4" borderId="12" xfId="1" applyFont="1" applyFill="1" applyBorder="1" applyAlignment="1" applyProtection="1">
      <alignment horizontal="center" vertical="center" wrapText="1"/>
    </xf>
    <xf numFmtId="0" fontId="21" fillId="2" borderId="6" xfId="0" applyFont="1" applyFill="1" applyBorder="1" applyAlignment="1">
      <alignment horizontal="left" vertical="center"/>
    </xf>
    <xf numFmtId="0" fontId="21" fillId="2" borderId="7" xfId="0" applyFont="1" applyFill="1" applyBorder="1" applyAlignment="1">
      <alignment horizontal="left" vertical="center"/>
    </xf>
    <xf numFmtId="0" fontId="21" fillId="2" borderId="9" xfId="0" applyFont="1" applyFill="1" applyBorder="1" applyAlignment="1">
      <alignment horizontal="left" vertical="center"/>
    </xf>
    <xf numFmtId="0" fontId="21" fillId="2" borderId="8" xfId="0" applyFont="1" applyFill="1" applyBorder="1" applyAlignment="1">
      <alignment horizontal="left" vertical="center"/>
    </xf>
    <xf numFmtId="0" fontId="21" fillId="5" borderId="13" xfId="0" applyFont="1" applyFill="1" applyBorder="1" applyAlignment="1">
      <alignment horizontal="right" vertical="center"/>
    </xf>
    <xf numFmtId="0" fontId="21" fillId="2" borderId="4" xfId="0" applyFont="1" applyFill="1" applyBorder="1" applyAlignment="1">
      <alignment horizontal="left" vertical="center" wrapText="1"/>
    </xf>
    <xf numFmtId="0" fontId="21" fillId="2" borderId="5" xfId="0" applyFont="1" applyFill="1" applyBorder="1" applyAlignment="1">
      <alignment horizontal="left" vertical="center" wrapText="1"/>
    </xf>
    <xf numFmtId="0" fontId="21" fillId="2" borderId="6" xfId="0" applyFont="1" applyFill="1" applyBorder="1" applyAlignment="1">
      <alignment horizontal="left" vertical="center" wrapText="1"/>
    </xf>
    <xf numFmtId="0" fontId="21" fillId="5" borderId="1" xfId="0" applyFont="1" applyFill="1" applyBorder="1" applyAlignment="1">
      <alignment horizontal="left" vertical="center" wrapText="1"/>
    </xf>
    <xf numFmtId="0" fontId="21" fillId="5" borderId="2" xfId="0" applyFont="1" applyFill="1" applyBorder="1" applyAlignment="1">
      <alignment horizontal="left" vertical="center" wrapText="1"/>
    </xf>
    <xf numFmtId="0" fontId="21" fillId="5" borderId="3" xfId="0" applyFont="1" applyFill="1" applyBorder="1" applyAlignment="1">
      <alignment horizontal="left" vertical="center" wrapText="1"/>
    </xf>
    <xf numFmtId="0" fontId="16" fillId="16" borderId="1" xfId="0" applyFont="1" applyFill="1" applyBorder="1" applyAlignment="1">
      <alignment horizontal="left" vertical="center"/>
    </xf>
    <xf numFmtId="0" fontId="16" fillId="16" borderId="2" xfId="0" applyFont="1" applyFill="1" applyBorder="1" applyAlignment="1">
      <alignment horizontal="left" vertical="center"/>
    </xf>
    <xf numFmtId="0" fontId="16" fillId="16" borderId="3" xfId="0" applyFont="1" applyFill="1" applyBorder="1" applyAlignment="1">
      <alignment horizontal="left" vertical="center"/>
    </xf>
    <xf numFmtId="0" fontId="17" fillId="3" borderId="1" xfId="0" applyFont="1" applyFill="1" applyBorder="1" applyAlignment="1" applyProtection="1">
      <alignment horizontal="left" vertical="center" wrapText="1"/>
      <protection locked="0"/>
    </xf>
    <xf numFmtId="0" fontId="17" fillId="3" borderId="2" xfId="0" applyFont="1" applyFill="1" applyBorder="1" applyAlignment="1" applyProtection="1">
      <alignment horizontal="left" vertical="center" wrapText="1"/>
      <protection locked="0"/>
    </xf>
    <xf numFmtId="0" fontId="17" fillId="3" borderId="3" xfId="0" applyFont="1" applyFill="1" applyBorder="1" applyAlignment="1" applyProtection="1">
      <alignment horizontal="left" vertical="center" wrapText="1"/>
      <protection locked="0"/>
    </xf>
    <xf numFmtId="0" fontId="17" fillId="3" borderId="13" xfId="0" applyFont="1" applyFill="1" applyBorder="1" applyAlignment="1">
      <alignment horizontal="left" vertical="center"/>
    </xf>
    <xf numFmtId="0" fontId="16" fillId="10" borderId="1" xfId="0" applyFont="1" applyFill="1" applyBorder="1" applyAlignment="1">
      <alignment horizontal="left" vertical="center"/>
    </xf>
    <xf numFmtId="0" fontId="16" fillId="10" borderId="2" xfId="0" applyFont="1" applyFill="1" applyBorder="1" applyAlignment="1">
      <alignment horizontal="left" vertical="center"/>
    </xf>
    <xf numFmtId="0" fontId="16" fillId="10" borderId="3" xfId="0" applyFont="1" applyFill="1" applyBorder="1" applyAlignment="1">
      <alignment horizontal="left" vertical="center"/>
    </xf>
    <xf numFmtId="0" fontId="16" fillId="10" borderId="13" xfId="0" applyFont="1" applyFill="1" applyBorder="1" applyAlignment="1">
      <alignment horizontal="left" vertical="center"/>
    </xf>
    <xf numFmtId="0" fontId="17" fillId="3" borderId="13" xfId="0" applyFont="1" applyFill="1" applyBorder="1" applyAlignment="1">
      <alignment horizontal="left" vertical="center" wrapText="1"/>
    </xf>
    <xf numFmtId="0" fontId="6" fillId="3" borderId="8" xfId="1" applyFont="1" applyFill="1" applyBorder="1" applyAlignment="1" applyProtection="1">
      <alignment horizontal="left" vertical="center"/>
    </xf>
    <xf numFmtId="0" fontId="9" fillId="3" borderId="1" xfId="0" applyFont="1" applyFill="1" applyBorder="1" applyAlignment="1" applyProtection="1">
      <alignment horizontal="center" vertical="center" wrapText="1"/>
      <protection locked="0"/>
    </xf>
    <xf numFmtId="0" fontId="9" fillId="3" borderId="2" xfId="0" applyFont="1" applyFill="1" applyBorder="1" applyAlignment="1" applyProtection="1">
      <alignment horizontal="center" vertical="center" wrapText="1"/>
      <protection locked="0"/>
    </xf>
    <xf numFmtId="0" fontId="9" fillId="3" borderId="3" xfId="0" applyFont="1" applyFill="1" applyBorder="1" applyAlignment="1" applyProtection="1">
      <alignment horizontal="center" vertical="center" wrapText="1"/>
      <protection locked="0"/>
    </xf>
    <xf numFmtId="0" fontId="17" fillId="3" borderId="4" xfId="0" applyFont="1" applyFill="1" applyBorder="1" applyAlignment="1">
      <alignment horizontal="left" vertical="center" wrapText="1"/>
    </xf>
    <xf numFmtId="0" fontId="17" fillId="3" borderId="5" xfId="0" applyFont="1" applyFill="1" applyBorder="1" applyAlignment="1">
      <alignment horizontal="left" vertical="center" wrapText="1"/>
    </xf>
    <xf numFmtId="0" fontId="17" fillId="3" borderId="6" xfId="0" applyFont="1" applyFill="1" applyBorder="1" applyAlignment="1">
      <alignment horizontal="left" vertical="center" wrapText="1"/>
    </xf>
    <xf numFmtId="0" fontId="9" fillId="5" borderId="4" xfId="0" applyFont="1" applyFill="1" applyBorder="1" applyAlignment="1">
      <alignment horizontal="left" vertical="center" wrapText="1"/>
    </xf>
    <xf numFmtId="0" fontId="9" fillId="5" borderId="5" xfId="0" applyFont="1" applyFill="1" applyBorder="1" applyAlignment="1">
      <alignment horizontal="left" vertical="center" wrapText="1"/>
    </xf>
    <xf numFmtId="0" fontId="9" fillId="5" borderId="6" xfId="0" applyFont="1" applyFill="1" applyBorder="1" applyAlignment="1">
      <alignment horizontal="left" vertical="center" wrapText="1"/>
    </xf>
    <xf numFmtId="0" fontId="3" fillId="21" borderId="1" xfId="0" applyFont="1" applyFill="1" applyBorder="1" applyAlignment="1">
      <alignment horizontal="left" vertical="center"/>
    </xf>
    <xf numFmtId="0" fontId="3" fillId="21" borderId="2" xfId="0" applyFont="1" applyFill="1" applyBorder="1" applyAlignment="1">
      <alignment horizontal="left" vertical="center"/>
    </xf>
    <xf numFmtId="0" fontId="3" fillId="21" borderId="3" xfId="0" applyFont="1" applyFill="1" applyBorder="1" applyAlignment="1">
      <alignment horizontal="left" vertic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5" fillId="0" borderId="1" xfId="1" applyFont="1" applyBorder="1" applyAlignment="1" applyProtection="1">
      <alignment horizontal="right" vertical="center" wrapText="1"/>
    </xf>
    <xf numFmtId="0" fontId="5" fillId="0" borderId="3" xfId="1" applyFont="1" applyBorder="1" applyAlignment="1" applyProtection="1">
      <alignment horizontal="right" vertical="center" wrapText="1"/>
    </xf>
    <xf numFmtId="0" fontId="4" fillId="3" borderId="1" xfId="0" applyFont="1" applyFill="1" applyBorder="1" applyAlignment="1" applyProtection="1">
      <alignment horizontal="left" vertical="center" wrapText="1"/>
      <protection locked="0"/>
    </xf>
    <xf numFmtId="0" fontId="4" fillId="3" borderId="2" xfId="0" applyFont="1" applyFill="1" applyBorder="1" applyAlignment="1" applyProtection="1">
      <alignment horizontal="left" vertical="center" wrapText="1"/>
      <protection locked="0"/>
    </xf>
    <xf numFmtId="0" fontId="4" fillId="3" borderId="3" xfId="0" applyFont="1" applyFill="1" applyBorder="1" applyAlignment="1" applyProtection="1">
      <alignment horizontal="left" vertical="center" wrapText="1"/>
      <protection locked="0"/>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4" fillId="0" borderId="11" xfId="1" applyFont="1" applyBorder="1" applyAlignment="1" applyProtection="1">
      <alignment horizontal="left" vertical="center" wrapText="1"/>
    </xf>
    <xf numFmtId="0" fontId="4" fillId="0" borderId="12" xfId="1" applyFont="1" applyBorder="1" applyAlignment="1" applyProtection="1">
      <alignment horizontal="left" vertical="center" wrapText="1"/>
    </xf>
    <xf numFmtId="0" fontId="3" fillId="5" borderId="13" xfId="0" applyFont="1" applyFill="1" applyBorder="1" applyAlignment="1">
      <alignment horizontal="right" vertical="center"/>
    </xf>
    <xf numFmtId="0" fontId="4" fillId="0" borderId="13" xfId="1" applyFont="1" applyBorder="1" applyAlignment="1" applyProtection="1">
      <alignment horizontal="left" vertical="center" wrapText="1"/>
      <protection locked="0"/>
    </xf>
    <xf numFmtId="0" fontId="8" fillId="4" borderId="14" xfId="1" applyFont="1" applyFill="1" applyBorder="1" applyAlignment="1" applyProtection="1">
      <alignment horizontal="center" vertical="center" wrapText="1"/>
    </xf>
    <xf numFmtId="0" fontId="8" fillId="4" borderId="11" xfId="1" applyFont="1" applyFill="1" applyBorder="1" applyAlignment="1" applyProtection="1">
      <alignment horizontal="center" vertical="center" wrapText="1"/>
    </xf>
    <xf numFmtId="0" fontId="8" fillId="4" borderId="12" xfId="1" applyFont="1" applyFill="1" applyBorder="1" applyAlignment="1" applyProtection="1">
      <alignment horizontal="center"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0" borderId="1" xfId="0" applyFont="1" applyBorder="1" applyAlignment="1">
      <alignment horizontal="left" vertical="center"/>
    </xf>
    <xf numFmtId="0" fontId="4" fillId="0" borderId="3" xfId="0" applyFont="1" applyBorder="1" applyAlignment="1">
      <alignment horizontal="left" vertical="center"/>
    </xf>
    <xf numFmtId="0" fontId="3" fillId="5" borderId="1" xfId="0" applyFont="1" applyFill="1" applyBorder="1" applyAlignment="1">
      <alignment horizontal="left" vertical="center" wrapText="1"/>
    </xf>
    <xf numFmtId="0" fontId="3" fillId="5" borderId="2" xfId="0" applyFont="1" applyFill="1" applyBorder="1" applyAlignment="1">
      <alignment horizontal="left" vertical="center" wrapText="1"/>
    </xf>
    <xf numFmtId="0" fontId="3" fillId="5" borderId="3" xfId="0" applyFont="1" applyFill="1" applyBorder="1" applyAlignment="1">
      <alignment horizontal="left" vertical="center" wrapText="1"/>
    </xf>
    <xf numFmtId="0" fontId="23" fillId="3" borderId="0" xfId="1" applyFont="1" applyFill="1" applyAlignment="1" applyProtection="1">
      <alignment horizontal="left" vertical="center"/>
    </xf>
    <xf numFmtId="0" fontId="23" fillId="3" borderId="10" xfId="1" applyFont="1" applyFill="1" applyBorder="1" applyAlignment="1" applyProtection="1">
      <alignment horizontal="left" vertical="center"/>
    </xf>
    <xf numFmtId="0" fontId="23" fillId="3" borderId="9" xfId="1" applyFont="1" applyFill="1" applyBorder="1" applyAlignment="1" applyProtection="1">
      <alignment horizontal="left" vertical="center"/>
    </xf>
    <xf numFmtId="0" fontId="23" fillId="3" borderId="8" xfId="1" applyFont="1" applyFill="1" applyBorder="1" applyAlignment="1" applyProtection="1">
      <alignment horizontal="left" vertical="center"/>
    </xf>
    <xf numFmtId="0" fontId="23" fillId="3" borderId="4" xfId="1" applyFont="1" applyFill="1" applyBorder="1" applyAlignment="1" applyProtection="1">
      <alignment horizontal="left" vertical="center"/>
    </xf>
    <xf numFmtId="0" fontId="23" fillId="3" borderId="5" xfId="1" applyFont="1" applyFill="1" applyBorder="1" applyAlignment="1" applyProtection="1">
      <alignment horizontal="left" vertical="center"/>
    </xf>
    <xf numFmtId="0" fontId="23" fillId="3" borderId="6" xfId="1" applyFont="1" applyFill="1" applyBorder="1" applyAlignment="1" applyProtection="1">
      <alignment horizontal="left" vertical="center"/>
    </xf>
    <xf numFmtId="0" fontId="17" fillId="3" borderId="15" xfId="0" applyFont="1" applyFill="1" applyBorder="1" applyAlignment="1">
      <alignment horizontal="left" vertical="center" wrapText="1"/>
    </xf>
    <xf numFmtId="0" fontId="17" fillId="3" borderId="0" xfId="0" applyFont="1" applyFill="1" applyAlignment="1">
      <alignment horizontal="left" vertical="center" wrapText="1"/>
    </xf>
    <xf numFmtId="0" fontId="17" fillId="3" borderId="10" xfId="0" applyFont="1" applyFill="1" applyBorder="1" applyAlignment="1">
      <alignment horizontal="left" vertical="center" wrapText="1"/>
    </xf>
    <xf numFmtId="0" fontId="5" fillId="3" borderId="0" xfId="1" applyFont="1" applyFill="1" applyAlignment="1" applyProtection="1">
      <alignment horizontal="left" vertical="center"/>
    </xf>
    <xf numFmtId="0" fontId="5" fillId="3" borderId="10" xfId="1" applyFont="1" applyFill="1" applyBorder="1" applyAlignment="1" applyProtection="1">
      <alignment horizontal="left" vertical="center"/>
    </xf>
    <xf numFmtId="0" fontId="16" fillId="22" borderId="1" xfId="0" applyFont="1" applyFill="1" applyBorder="1" applyAlignment="1">
      <alignment horizontal="left" vertical="center"/>
    </xf>
    <xf numFmtId="0" fontId="16" fillId="22" borderId="2" xfId="0" applyFont="1" applyFill="1" applyBorder="1" applyAlignment="1">
      <alignment horizontal="left" vertical="center"/>
    </xf>
    <xf numFmtId="0" fontId="16" fillId="22" borderId="3" xfId="0" applyFont="1" applyFill="1" applyBorder="1" applyAlignment="1">
      <alignment horizontal="left" vertical="center"/>
    </xf>
    <xf numFmtId="0" fontId="33" fillId="0" borderId="1" xfId="0" applyFont="1" applyBorder="1" applyAlignment="1">
      <alignment horizontal="left" vertical="center" wrapText="1"/>
    </xf>
    <xf numFmtId="0" fontId="33" fillId="0" borderId="2" xfId="0" applyFont="1" applyBorder="1" applyAlignment="1">
      <alignment horizontal="left" vertical="center" wrapText="1"/>
    </xf>
    <xf numFmtId="0" fontId="33" fillId="0" borderId="3" xfId="0" applyFont="1" applyBorder="1" applyAlignment="1">
      <alignment horizontal="left" vertical="center" wrapText="1"/>
    </xf>
    <xf numFmtId="0" fontId="17" fillId="10" borderId="13" xfId="0" applyFont="1" applyFill="1" applyBorder="1" applyAlignment="1">
      <alignment horizontal="left" vertical="center" wrapText="1"/>
    </xf>
    <xf numFmtId="0" fontId="17" fillId="10" borderId="1" xfId="0" applyFont="1" applyFill="1" applyBorder="1" applyAlignment="1">
      <alignment horizontal="left" vertical="center"/>
    </xf>
    <xf numFmtId="0" fontId="17" fillId="10" borderId="2" xfId="0" applyFont="1" applyFill="1" applyBorder="1" applyAlignment="1">
      <alignment horizontal="left" vertical="center"/>
    </xf>
    <xf numFmtId="0" fontId="17" fillId="10" borderId="3" xfId="0" applyFont="1" applyFill="1" applyBorder="1" applyAlignment="1">
      <alignment horizontal="left" vertical="center"/>
    </xf>
    <xf numFmtId="0" fontId="16" fillId="10" borderId="13" xfId="0" applyFont="1" applyFill="1" applyBorder="1" applyAlignment="1">
      <alignment horizontal="left" vertical="center" wrapText="1"/>
    </xf>
    <xf numFmtId="0" fontId="23" fillId="3" borderId="4" xfId="1" applyFont="1" applyFill="1" applyBorder="1" applyAlignment="1">
      <alignment horizontal="left" vertical="top"/>
    </xf>
    <xf numFmtId="0" fontId="23" fillId="3" borderId="5" xfId="1" applyFont="1" applyFill="1" applyBorder="1" applyAlignment="1">
      <alignment horizontal="left" vertical="top"/>
    </xf>
    <xf numFmtId="0" fontId="23" fillId="3" borderId="6" xfId="1" applyFont="1" applyFill="1" applyBorder="1" applyAlignment="1">
      <alignment horizontal="left" vertical="top"/>
    </xf>
    <xf numFmtId="0" fontId="23" fillId="3" borderId="0" xfId="1" applyFont="1" applyFill="1" applyAlignment="1" applyProtection="1">
      <alignment horizontal="left"/>
    </xf>
    <xf numFmtId="0" fontId="23" fillId="3" borderId="10" xfId="1" applyFont="1" applyFill="1" applyBorder="1" applyAlignment="1" applyProtection="1">
      <alignment horizontal="left"/>
    </xf>
    <xf numFmtId="0" fontId="5" fillId="3" borderId="15" xfId="1" applyFont="1" applyFill="1" applyBorder="1" applyAlignment="1" applyProtection="1">
      <alignment horizontal="left" vertical="center" wrapText="1"/>
    </xf>
    <xf numFmtId="0" fontId="5" fillId="3" borderId="0" xfId="1" applyFont="1" applyFill="1" applyBorder="1" applyAlignment="1" applyProtection="1">
      <alignment horizontal="left" vertical="center" wrapText="1"/>
    </xf>
    <xf numFmtId="0" fontId="5" fillId="3" borderId="10" xfId="1" applyFont="1" applyFill="1" applyBorder="1" applyAlignment="1" applyProtection="1">
      <alignment horizontal="left" vertical="center" wrapText="1"/>
    </xf>
    <xf numFmtId="0" fontId="5" fillId="3" borderId="7" xfId="1" applyFont="1" applyFill="1" applyBorder="1" applyAlignment="1" applyProtection="1">
      <alignment horizontal="left" vertical="center" wrapText="1"/>
    </xf>
    <xf numFmtId="0" fontId="5" fillId="3" borderId="9" xfId="1" applyFont="1" applyFill="1" applyBorder="1" applyAlignment="1" applyProtection="1">
      <alignment horizontal="left" vertical="center" wrapText="1"/>
    </xf>
    <xf numFmtId="0" fontId="5" fillId="3" borderId="8" xfId="1" applyFont="1" applyFill="1" applyBorder="1" applyAlignment="1" applyProtection="1">
      <alignment horizontal="left" vertical="center" wrapText="1"/>
    </xf>
    <xf numFmtId="0" fontId="7" fillId="4" borderId="12" xfId="0" applyFont="1" applyFill="1" applyBorder="1" applyAlignment="1">
      <alignment horizontal="left" vertical="center" wrapText="1"/>
    </xf>
    <xf numFmtId="0" fontId="21" fillId="23" borderId="4" xfId="0" applyFont="1" applyFill="1" applyBorder="1" applyAlignment="1">
      <alignment horizontal="left" vertical="center"/>
    </xf>
    <xf numFmtId="0" fontId="21" fillId="23" borderId="5" xfId="0" applyFont="1" applyFill="1" applyBorder="1" applyAlignment="1">
      <alignment horizontal="left" vertical="center"/>
    </xf>
    <xf numFmtId="0" fontId="21" fillId="23" borderId="6" xfId="0" applyFont="1" applyFill="1" applyBorder="1" applyAlignment="1">
      <alignment horizontal="left" vertical="center"/>
    </xf>
    <xf numFmtId="0" fontId="7" fillId="10" borderId="13" xfId="0" applyFont="1" applyFill="1" applyBorder="1" applyAlignment="1">
      <alignment horizontal="left" vertical="center" wrapText="1"/>
    </xf>
    <xf numFmtId="0" fontId="14" fillId="4" borderId="11"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21" fillId="2" borderId="13" xfId="0" applyFont="1" applyFill="1" applyBorder="1" applyAlignment="1">
      <alignment horizontal="left" vertical="center"/>
    </xf>
    <xf numFmtId="0" fontId="5" fillId="3" borderId="15" xfId="0" applyFont="1" applyFill="1" applyBorder="1" applyAlignment="1">
      <alignment horizontal="left" vertical="top" wrapText="1"/>
    </xf>
    <xf numFmtId="0" fontId="5" fillId="3" borderId="0" xfId="0" applyFont="1" applyFill="1" applyAlignment="1">
      <alignment horizontal="left" vertical="top" wrapText="1"/>
    </xf>
    <xf numFmtId="0" fontId="5" fillId="3" borderId="10" xfId="0" applyFont="1" applyFill="1" applyBorder="1" applyAlignment="1">
      <alignment horizontal="left" vertical="top" wrapText="1"/>
    </xf>
    <xf numFmtId="0" fontId="5" fillId="3" borderId="15" xfId="1" applyFont="1" applyFill="1" applyBorder="1" applyAlignment="1" applyProtection="1">
      <alignment horizontal="left" vertical="top" wrapText="1"/>
    </xf>
    <xf numFmtId="0" fontId="5" fillId="3" borderId="0" xfId="1" applyFont="1" applyFill="1" applyBorder="1" applyAlignment="1" applyProtection="1">
      <alignment horizontal="left" vertical="top" wrapText="1"/>
    </xf>
    <xf numFmtId="0" fontId="5" fillId="3" borderId="10" xfId="1" applyFont="1" applyFill="1" applyBorder="1" applyAlignment="1" applyProtection="1">
      <alignment horizontal="left" vertical="top" wrapText="1"/>
    </xf>
    <xf numFmtId="0" fontId="7" fillId="10" borderId="1"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5" fillId="3" borderId="13" xfId="0" applyFont="1" applyFill="1" applyBorder="1" applyAlignment="1">
      <alignment horizontal="left" vertical="center"/>
    </xf>
    <xf numFmtId="0" fontId="5" fillId="0" borderId="13" xfId="0" applyFont="1" applyBorder="1" applyAlignment="1">
      <alignment horizontal="left" vertical="top" wrapText="1"/>
    </xf>
    <xf numFmtId="0" fontId="5" fillId="3" borderId="4" xfId="0" applyFont="1" applyFill="1" applyBorder="1" applyAlignment="1">
      <alignment horizontal="left" wrapText="1"/>
    </xf>
    <xf numFmtId="0" fontId="5" fillId="3" borderId="5" xfId="0" applyFont="1" applyFill="1" applyBorder="1" applyAlignment="1">
      <alignment horizontal="left" wrapText="1"/>
    </xf>
    <xf numFmtId="0" fontId="5" fillId="3" borderId="6" xfId="0" applyFont="1" applyFill="1" applyBorder="1" applyAlignment="1">
      <alignment horizontal="left" wrapText="1"/>
    </xf>
    <xf numFmtId="0" fontId="6" fillId="3" borderId="15" xfId="1" applyFont="1" applyFill="1" applyBorder="1" applyAlignment="1">
      <alignment horizontal="left" vertical="top"/>
    </xf>
    <xf numFmtId="0" fontId="6" fillId="3" borderId="0" xfId="1" applyFont="1" applyFill="1" applyBorder="1" applyAlignment="1">
      <alignment horizontal="left" vertical="top"/>
    </xf>
    <xf numFmtId="0" fontId="6" fillId="3" borderId="10" xfId="1" applyFont="1" applyFill="1" applyBorder="1" applyAlignment="1">
      <alignment horizontal="left" vertical="top"/>
    </xf>
    <xf numFmtId="0" fontId="7" fillId="26" borderId="1" xfId="0" applyFont="1" applyFill="1" applyBorder="1" applyAlignment="1">
      <alignment horizontal="left" vertical="center"/>
    </xf>
    <xf numFmtId="0" fontId="7" fillId="26" borderId="2" xfId="0" applyFont="1" applyFill="1" applyBorder="1" applyAlignment="1">
      <alignment horizontal="left" vertical="center"/>
    </xf>
    <xf numFmtId="0" fontId="7" fillId="26" borderId="3" xfId="0" applyFont="1" applyFill="1" applyBorder="1" applyAlignment="1">
      <alignment horizontal="left" vertical="center"/>
    </xf>
    <xf numFmtId="0" fontId="7" fillId="0" borderId="9" xfId="0" applyFont="1" applyBorder="1" applyAlignment="1">
      <alignment horizontal="left" vertical="center" wrapText="1"/>
    </xf>
    <xf numFmtId="0" fontId="7" fillId="0" borderId="8" xfId="0" applyFont="1" applyBorder="1" applyAlignment="1">
      <alignment horizontal="left" vertical="center" wrapText="1"/>
    </xf>
    <xf numFmtId="0" fontId="23" fillId="0" borderId="1" xfId="1" applyFont="1" applyBorder="1" applyAlignment="1">
      <alignment horizontal="left" vertical="center"/>
    </xf>
    <xf numFmtId="0" fontId="23" fillId="0" borderId="2" xfId="1" applyFont="1" applyBorder="1" applyAlignment="1">
      <alignment horizontal="left" vertical="center"/>
    </xf>
    <xf numFmtId="0" fontId="23" fillId="0" borderId="3" xfId="1" applyFont="1" applyBorder="1" applyAlignment="1">
      <alignment horizontal="left" vertical="center"/>
    </xf>
    <xf numFmtId="0" fontId="5" fillId="0" borderId="14" xfId="1" applyFont="1" applyBorder="1" applyAlignment="1" applyProtection="1">
      <alignment horizontal="left" vertical="center" wrapText="1"/>
      <protection locked="0"/>
    </xf>
    <xf numFmtId="0" fontId="5" fillId="0" borderId="11" xfId="1" applyFont="1" applyBorder="1" applyAlignment="1" applyProtection="1">
      <alignment horizontal="left" vertical="center" wrapText="1"/>
      <protection locked="0"/>
    </xf>
    <xf numFmtId="0" fontId="5" fillId="0" borderId="12" xfId="1" applyFont="1" applyBorder="1" applyAlignment="1" applyProtection="1">
      <alignment horizontal="left" vertical="center" wrapText="1"/>
      <protection locked="0"/>
    </xf>
    <xf numFmtId="0" fontId="21" fillId="2" borderId="9" xfId="0" applyFont="1" applyFill="1" applyBorder="1" applyAlignment="1">
      <alignment horizontal="left" vertical="center" wrapText="1"/>
    </xf>
    <xf numFmtId="0" fontId="21" fillId="2" borderId="8" xfId="0" applyFont="1" applyFill="1" applyBorder="1" applyAlignment="1">
      <alignment horizontal="left" vertical="center" wrapText="1"/>
    </xf>
    <xf numFmtId="0" fontId="5" fillId="0" borderId="1"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ED905D"/>
      <color rgb="FFFBB88F"/>
      <color rgb="FFFCA8A8"/>
      <color rgb="FF7E542A"/>
      <color rgb="FF996633"/>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hyperlink" Target="http://www.wfduk.org/sites/default/files/UKTAG%20classification%20of%20alien%20species%20working%20paper%20v8.pdf"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khab.org/"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s://ukhab.org/" TargetMode="External"/><Relationship Id="rId1" Type="http://schemas.openxmlformats.org/officeDocument/2006/relationships/hyperlink" Target="https://sac.jncc.gov.uk/habitat/H2160/" TargetMode="External"/><Relationship Id="rId5" Type="http://schemas.openxmlformats.org/officeDocument/2006/relationships/printerSettings" Target="../printerSettings/printerSettings2.bin"/><Relationship Id="rId4" Type="http://schemas.openxmlformats.org/officeDocument/2006/relationships/hyperlink" Target="https://www.gov.uk/guidance/ancient-woodland-ancient-trees-and-veteran-trees-advice-for-making-planning-decisions"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nonnativespecies.org/home/index.cfm" TargetMode="External"/><Relationship Id="rId2" Type="http://schemas.openxmlformats.org/officeDocument/2006/relationships/hyperlink" Target="http://publications.naturalengland.org.uk/publication/40015" TargetMode="External"/><Relationship Id="rId1" Type="http://schemas.openxmlformats.org/officeDocument/2006/relationships/hyperlink" Target="https://ukhab.org/"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10DCB-B9EC-47BD-9514-19729B18A00A}">
  <dimension ref="A1:DE295"/>
  <sheetViews>
    <sheetView workbookViewId="0">
      <selection activeCell="B3" sqref="B3"/>
    </sheetView>
  </sheetViews>
  <sheetFormatPr defaultRowHeight="14.4"/>
  <cols>
    <col min="1" max="4" width="30" customWidth="1"/>
    <col min="5" max="109" width="8.88671875" style="121"/>
  </cols>
  <sheetData>
    <row r="1" spans="1:4">
      <c r="A1" s="274" t="s">
        <v>462</v>
      </c>
      <c r="B1" s="275"/>
      <c r="C1" s="275"/>
      <c r="D1" s="276"/>
    </row>
    <row r="2" spans="1:4" ht="54" customHeight="1">
      <c r="A2" s="114" t="s">
        <v>463</v>
      </c>
      <c r="B2" s="122">
        <v>46100</v>
      </c>
      <c r="C2" s="114" t="s">
        <v>464</v>
      </c>
      <c r="D2" s="1" t="s">
        <v>526</v>
      </c>
    </row>
    <row r="3" spans="1:4" ht="54" customHeight="1">
      <c r="A3" s="114" t="s">
        <v>465</v>
      </c>
      <c r="B3" s="115"/>
      <c r="C3" s="116" t="s">
        <v>466</v>
      </c>
      <c r="D3" s="1"/>
    </row>
    <row r="4" spans="1:4" ht="54" customHeight="1">
      <c r="A4" s="114" t="s">
        <v>467</v>
      </c>
      <c r="B4" s="1" t="s">
        <v>527</v>
      </c>
      <c r="C4" s="114" t="s">
        <v>468</v>
      </c>
      <c r="D4" s="1" t="s">
        <v>525</v>
      </c>
    </row>
    <row r="5" spans="1:4" ht="54" customHeight="1">
      <c r="A5" s="114" t="s">
        <v>469</v>
      </c>
      <c r="B5" s="1"/>
      <c r="C5" s="116" t="s">
        <v>470</v>
      </c>
      <c r="D5" s="1"/>
    </row>
    <row r="6" spans="1:4">
      <c r="A6" s="274" t="s">
        <v>61</v>
      </c>
      <c r="B6" s="275"/>
      <c r="C6" s="275"/>
      <c r="D6" s="276"/>
    </row>
    <row r="7" spans="1:4" ht="70.8" customHeight="1">
      <c r="A7" s="277"/>
      <c r="B7" s="278"/>
      <c r="C7" s="278"/>
      <c r="D7" s="279"/>
    </row>
    <row r="8" spans="1:4" s="121" customFormat="1"/>
    <row r="9" spans="1:4" s="121" customFormat="1"/>
    <row r="10" spans="1:4" s="121" customFormat="1"/>
    <row r="11" spans="1:4" s="121" customFormat="1"/>
    <row r="12" spans="1:4" s="121" customFormat="1"/>
    <row r="13" spans="1:4" s="121" customFormat="1"/>
    <row r="14" spans="1:4" s="121" customFormat="1"/>
    <row r="15" spans="1:4" s="121" customFormat="1"/>
    <row r="16" spans="1:4" s="121" customFormat="1"/>
    <row r="17" s="121" customFormat="1"/>
    <row r="18" s="121" customFormat="1"/>
    <row r="19" s="121" customFormat="1"/>
    <row r="20" s="121" customFormat="1"/>
    <row r="21" s="121" customFormat="1"/>
    <row r="22" s="121" customFormat="1"/>
    <row r="23" s="121" customFormat="1"/>
    <row r="24" s="121" customFormat="1"/>
    <row r="25" s="121" customFormat="1"/>
    <row r="26" s="121" customFormat="1"/>
    <row r="27" s="121" customFormat="1"/>
    <row r="28" s="121" customFormat="1"/>
    <row r="29" s="121" customFormat="1"/>
    <row r="30" s="121" customFormat="1"/>
    <row r="31" s="121" customFormat="1"/>
    <row r="32" s="121" customFormat="1"/>
    <row r="33" s="121" customFormat="1"/>
    <row r="34" s="121" customFormat="1"/>
    <row r="35" s="121" customFormat="1"/>
    <row r="36" s="121" customFormat="1"/>
    <row r="37" s="121" customFormat="1"/>
    <row r="38" s="121" customFormat="1"/>
    <row r="39" s="121" customFormat="1"/>
    <row r="40" s="121" customFormat="1"/>
    <row r="41" s="121" customFormat="1"/>
    <row r="42" s="121" customFormat="1"/>
    <row r="43" s="121" customFormat="1"/>
    <row r="44" s="121" customFormat="1"/>
    <row r="45" s="121" customFormat="1"/>
    <row r="46" s="121" customFormat="1"/>
    <row r="47" s="121" customFormat="1"/>
    <row r="48" s="121" customFormat="1"/>
    <row r="49" s="121" customFormat="1"/>
    <row r="50" s="121" customFormat="1"/>
    <row r="51" s="121" customFormat="1"/>
    <row r="52" s="121" customFormat="1"/>
    <row r="53" s="121" customFormat="1"/>
    <row r="54" s="121" customFormat="1"/>
    <row r="55" s="121" customFormat="1"/>
    <row r="56" s="121" customFormat="1"/>
    <row r="57" s="121" customFormat="1"/>
    <row r="58" s="121" customFormat="1"/>
    <row r="59" s="121" customFormat="1"/>
    <row r="60" s="121" customFormat="1"/>
    <row r="61" s="121" customFormat="1"/>
    <row r="62" s="121" customFormat="1"/>
    <row r="63" s="121" customFormat="1"/>
    <row r="64" s="121" customFormat="1"/>
    <row r="65" s="121" customFormat="1"/>
    <row r="66" s="121" customFormat="1"/>
    <row r="67" s="121" customFormat="1"/>
    <row r="68" s="121" customFormat="1"/>
    <row r="69" s="121" customFormat="1"/>
    <row r="70" s="121" customFormat="1"/>
    <row r="71" s="121" customFormat="1"/>
    <row r="72" s="121" customFormat="1"/>
    <row r="73" s="121" customFormat="1"/>
    <row r="74" s="121" customFormat="1"/>
    <row r="75" s="121" customFormat="1"/>
    <row r="76" s="121" customFormat="1"/>
    <row r="77" s="121" customFormat="1"/>
    <row r="78" s="121" customFormat="1"/>
    <row r="79" s="121" customFormat="1"/>
    <row r="80" s="121" customFormat="1"/>
    <row r="81" s="121" customFormat="1"/>
    <row r="82" s="121" customFormat="1"/>
    <row r="83" s="121" customFormat="1"/>
    <row r="84" s="121" customFormat="1"/>
    <row r="85" s="121" customFormat="1"/>
    <row r="86" s="121" customFormat="1"/>
    <row r="87" s="121" customFormat="1"/>
    <row r="88" s="121" customFormat="1"/>
    <row r="89" s="121" customFormat="1"/>
    <row r="90" s="121" customFormat="1"/>
    <row r="91" s="121" customFormat="1"/>
    <row r="92" s="121" customFormat="1"/>
    <row r="93" s="121" customFormat="1"/>
    <row r="94" s="121" customFormat="1"/>
    <row r="95" s="121" customFormat="1"/>
    <row r="96" s="121" customFormat="1"/>
    <row r="97" s="121" customFormat="1"/>
    <row r="98" s="121" customFormat="1"/>
    <row r="99" s="121" customFormat="1"/>
    <row r="100" s="121" customFormat="1"/>
    <row r="101" s="121" customFormat="1"/>
    <row r="102" s="121" customFormat="1"/>
    <row r="103" s="121" customFormat="1"/>
    <row r="104" s="121" customFormat="1"/>
    <row r="105" s="121" customFormat="1"/>
    <row r="106" s="121" customFormat="1"/>
    <row r="107" s="121" customFormat="1"/>
    <row r="108" s="121" customFormat="1"/>
    <row r="109" s="121" customFormat="1"/>
    <row r="110" s="121" customFormat="1"/>
    <row r="111" s="121" customFormat="1"/>
    <row r="112" s="121" customFormat="1"/>
    <row r="113" s="121" customFormat="1"/>
    <row r="114" s="121" customFormat="1"/>
    <row r="115" s="121" customFormat="1"/>
    <row r="116" s="121" customFormat="1"/>
    <row r="117" s="121" customFormat="1"/>
    <row r="118" s="121" customFormat="1"/>
    <row r="119" s="121" customFormat="1"/>
    <row r="120" s="121" customFormat="1"/>
    <row r="121" s="121" customFormat="1"/>
    <row r="122" s="121" customFormat="1"/>
    <row r="123" s="121" customFormat="1"/>
    <row r="124" s="121" customFormat="1"/>
    <row r="125" s="121" customFormat="1"/>
    <row r="126" s="121" customFormat="1"/>
    <row r="127" s="121" customFormat="1"/>
    <row r="128" s="121" customFormat="1"/>
    <row r="129" s="121" customFormat="1"/>
    <row r="130" s="121" customFormat="1"/>
    <row r="131" s="121" customFormat="1"/>
    <row r="132" s="121" customFormat="1"/>
    <row r="133" s="121" customFormat="1"/>
    <row r="134" s="121" customFormat="1"/>
    <row r="135" s="121" customFormat="1"/>
    <row r="136" s="121" customFormat="1"/>
    <row r="137" s="121" customFormat="1"/>
    <row r="138" s="121" customFormat="1"/>
    <row r="139" s="121" customFormat="1"/>
    <row r="140" s="121" customFormat="1"/>
    <row r="141" s="121" customFormat="1"/>
    <row r="142" s="121" customFormat="1"/>
    <row r="143" s="121" customFormat="1"/>
    <row r="144" s="121" customFormat="1"/>
    <row r="145" s="121" customFormat="1"/>
    <row r="146" s="121" customFormat="1"/>
    <row r="147" s="121" customFormat="1"/>
    <row r="148" s="121" customFormat="1"/>
    <row r="149" s="121" customFormat="1"/>
    <row r="150" s="121" customFormat="1"/>
    <row r="151" s="121" customFormat="1"/>
    <row r="152" s="121" customFormat="1"/>
    <row r="153" s="121" customFormat="1"/>
    <row r="154" s="121" customFormat="1"/>
    <row r="155" s="121" customFormat="1"/>
    <row r="156" s="121" customFormat="1"/>
    <row r="157" s="121" customFormat="1"/>
    <row r="158" s="121" customFormat="1"/>
    <row r="159" s="121" customFormat="1"/>
    <row r="160" s="121" customFormat="1"/>
    <row r="161" s="121" customFormat="1"/>
    <row r="162" s="121" customFormat="1"/>
    <row r="163" s="121" customFormat="1"/>
    <row r="164" s="121" customFormat="1"/>
    <row r="165" s="121" customFormat="1"/>
    <row r="166" s="121" customFormat="1"/>
    <row r="167" s="121" customFormat="1"/>
    <row r="168" s="121" customFormat="1"/>
    <row r="169" s="121" customFormat="1"/>
    <row r="170" s="121" customFormat="1"/>
    <row r="171" s="121" customFormat="1"/>
    <row r="172" s="121" customFormat="1"/>
    <row r="173" s="121" customFormat="1"/>
    <row r="174" s="121" customFormat="1"/>
    <row r="175" s="121" customFormat="1"/>
    <row r="176" s="121" customFormat="1"/>
    <row r="177" s="121" customFormat="1"/>
    <row r="178" s="121" customFormat="1"/>
    <row r="179" s="121" customFormat="1"/>
    <row r="180" s="121" customFormat="1"/>
    <row r="181" s="121" customFormat="1"/>
    <row r="182" s="121" customFormat="1"/>
    <row r="183" s="121" customFormat="1"/>
    <row r="184" s="121" customFormat="1"/>
    <row r="185" s="121" customFormat="1"/>
    <row r="186" s="121" customFormat="1"/>
    <row r="187" s="121" customFormat="1"/>
    <row r="188" s="121" customFormat="1"/>
    <row r="189" s="121" customFormat="1"/>
    <row r="190" s="121" customFormat="1"/>
    <row r="191" s="121" customFormat="1"/>
    <row r="192" s="121" customFormat="1"/>
    <row r="193" s="121" customFormat="1"/>
    <row r="194" s="121" customFormat="1"/>
    <row r="195" s="121" customFormat="1"/>
    <row r="196" s="121" customFormat="1"/>
    <row r="197" s="121" customFormat="1"/>
    <row r="198" s="121" customFormat="1"/>
    <row r="199" s="121" customFormat="1"/>
    <row r="200" s="121" customFormat="1"/>
    <row r="201" s="121" customFormat="1"/>
    <row r="202" s="121" customFormat="1"/>
    <row r="203" s="121" customFormat="1"/>
    <row r="204" s="121" customFormat="1"/>
    <row r="205" s="121" customFormat="1"/>
    <row r="206" s="121" customFormat="1"/>
    <row r="207" s="121" customFormat="1"/>
    <row r="208" s="121" customFormat="1"/>
    <row r="209" s="121" customFormat="1"/>
    <row r="210" s="121" customFormat="1"/>
    <row r="211" s="121" customFormat="1"/>
    <row r="212" s="121" customFormat="1"/>
    <row r="213" s="121" customFormat="1"/>
    <row r="214" s="121" customFormat="1"/>
    <row r="215" s="121" customFormat="1"/>
    <row r="216" s="121" customFormat="1"/>
    <row r="217" s="121" customFormat="1"/>
    <row r="218" s="121" customFormat="1"/>
    <row r="219" s="121" customFormat="1"/>
    <row r="220" s="121" customFormat="1"/>
    <row r="221" s="121" customFormat="1"/>
    <row r="222" s="121" customFormat="1"/>
    <row r="223" s="121" customFormat="1"/>
    <row r="224" s="121" customFormat="1"/>
    <row r="225" s="121" customFormat="1"/>
    <row r="226" s="121" customFormat="1"/>
    <row r="227" s="121" customFormat="1"/>
    <row r="228" s="121" customFormat="1"/>
    <row r="229" s="121" customFormat="1"/>
    <row r="230" s="121" customFormat="1"/>
    <row r="231" s="121" customFormat="1"/>
    <row r="232" s="121" customFormat="1"/>
    <row r="233" s="121" customFormat="1"/>
    <row r="234" s="121" customFormat="1"/>
    <row r="235" s="121" customFormat="1"/>
    <row r="236" s="121" customFormat="1"/>
    <row r="237" s="121" customFormat="1"/>
    <row r="238" s="121" customFormat="1"/>
    <row r="239" s="121" customFormat="1"/>
    <row r="240" s="121" customFormat="1"/>
    <row r="241" s="121" customFormat="1"/>
    <row r="242" s="121" customFormat="1"/>
    <row r="243" s="121" customFormat="1"/>
    <row r="244" s="121" customFormat="1"/>
    <row r="245" s="121" customFormat="1"/>
    <row r="246" s="121" customFormat="1"/>
    <row r="247" s="121" customFormat="1"/>
    <row r="248" s="121" customFormat="1"/>
    <row r="249" s="121" customFormat="1"/>
    <row r="250" s="121" customFormat="1"/>
    <row r="251" s="121" customFormat="1"/>
    <row r="252" s="121" customFormat="1"/>
    <row r="253" s="121" customFormat="1"/>
    <row r="254" s="121" customFormat="1"/>
    <row r="255" s="121" customFormat="1"/>
    <row r="256" s="121" customFormat="1"/>
    <row r="257" s="121" customFormat="1"/>
    <row r="258" s="121" customFormat="1"/>
    <row r="259" s="121" customFormat="1"/>
    <row r="260" s="121" customFormat="1"/>
    <row r="261" s="121" customFormat="1"/>
    <row r="262" s="121" customFormat="1"/>
    <row r="263" s="121" customFormat="1"/>
    <row r="264" s="121" customFormat="1"/>
    <row r="265" s="121" customFormat="1"/>
    <row r="266" s="121" customFormat="1"/>
    <row r="267" s="121" customFormat="1"/>
    <row r="268" s="121" customFormat="1"/>
    <row r="269" s="121" customFormat="1"/>
    <row r="270" s="121" customFormat="1"/>
    <row r="271" s="121" customFormat="1"/>
    <row r="272" s="121" customFormat="1"/>
    <row r="273" s="121" customFormat="1"/>
    <row r="274" s="121" customFormat="1"/>
    <row r="275" s="121" customFormat="1"/>
    <row r="276" s="121" customFormat="1"/>
    <row r="277" s="121" customFormat="1"/>
    <row r="278" s="121" customFormat="1"/>
    <row r="279" s="121" customFormat="1"/>
    <row r="280" s="121" customFormat="1"/>
    <row r="281" s="121" customFormat="1"/>
    <row r="282" s="121" customFormat="1"/>
    <row r="283" s="121" customFormat="1"/>
    <row r="284" s="121" customFormat="1"/>
    <row r="285" s="121" customFormat="1"/>
    <row r="286" s="121" customFormat="1"/>
    <row r="287" s="121" customFormat="1"/>
    <row r="288" s="121" customFormat="1"/>
    <row r="289" s="121" customFormat="1"/>
    <row r="290" s="121" customFormat="1"/>
    <row r="291" s="121" customFormat="1"/>
    <row r="292" s="121" customFormat="1"/>
    <row r="293" s="121" customFormat="1"/>
    <row r="294" s="121" customFormat="1"/>
    <row r="295" s="121" customFormat="1"/>
  </sheetData>
  <mergeCells count="3">
    <mergeCell ref="A1:D1"/>
    <mergeCell ref="A6:D6"/>
    <mergeCell ref="A7:D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57A79-F2B1-424D-836A-ACDAB91E79C9}">
  <dimension ref="A1:CO309"/>
  <sheetViews>
    <sheetView zoomScale="85" zoomScaleNormal="85" workbookViewId="0">
      <pane ySplit="2" topLeftCell="A3" activePane="bottomLeft" state="frozen"/>
      <selection pane="bottomLeft" activeCell="C6" sqref="C6"/>
    </sheetView>
  </sheetViews>
  <sheetFormatPr defaultRowHeight="14.4"/>
  <cols>
    <col min="1" max="2" width="22.88671875" customWidth="1"/>
    <col min="5" max="5" width="10.88671875" customWidth="1"/>
    <col min="8" max="8" width="48.6640625" customWidth="1"/>
    <col min="9" max="93" width="8.88671875" style="121"/>
  </cols>
  <sheetData>
    <row r="1" spans="1:13">
      <c r="A1" s="280" t="s">
        <v>471</v>
      </c>
      <c r="B1" s="280" t="s">
        <v>502</v>
      </c>
      <c r="C1" s="282" t="s">
        <v>472</v>
      </c>
      <c r="D1" s="283"/>
      <c r="E1" s="283"/>
      <c r="F1" s="283"/>
      <c r="G1" s="284"/>
      <c r="H1" s="280" t="s">
        <v>61</v>
      </c>
      <c r="I1" s="120"/>
      <c r="J1" s="120"/>
      <c r="K1" s="120"/>
      <c r="L1" s="120"/>
      <c r="M1" s="120"/>
    </row>
    <row r="2" spans="1:13" ht="26.4">
      <c r="A2" s="281"/>
      <c r="B2" s="281"/>
      <c r="C2" s="117" t="s">
        <v>179</v>
      </c>
      <c r="D2" s="117" t="s">
        <v>473</v>
      </c>
      <c r="E2" s="117" t="s">
        <v>181</v>
      </c>
      <c r="F2" s="117" t="s">
        <v>474</v>
      </c>
      <c r="G2" s="117" t="s">
        <v>183</v>
      </c>
      <c r="H2" s="281"/>
      <c r="I2" s="120"/>
      <c r="J2" s="120"/>
      <c r="K2" s="120"/>
      <c r="L2" s="120"/>
      <c r="M2" s="120"/>
    </row>
    <row r="3" spans="1:13" ht="28.2" customHeight="1">
      <c r="A3" s="119" t="s">
        <v>475</v>
      </c>
      <c r="B3" s="118"/>
      <c r="C3" s="118"/>
      <c r="D3" s="118"/>
      <c r="E3" s="118"/>
      <c r="F3" s="118"/>
      <c r="G3" s="118"/>
      <c r="H3" s="118"/>
      <c r="I3" s="120"/>
      <c r="J3" s="120"/>
      <c r="K3" s="120" t="s">
        <v>476</v>
      </c>
      <c r="L3" s="120"/>
      <c r="M3" s="120"/>
    </row>
    <row r="4" spans="1:13" ht="28.2" customHeight="1">
      <c r="A4" s="119" t="s">
        <v>477</v>
      </c>
      <c r="B4" s="118"/>
      <c r="C4" s="118"/>
      <c r="D4" s="118"/>
      <c r="E4" s="118"/>
      <c r="F4" s="118"/>
      <c r="G4" s="118"/>
      <c r="H4" s="118"/>
      <c r="I4" s="120"/>
      <c r="J4" s="120"/>
      <c r="K4" s="120" t="s">
        <v>476</v>
      </c>
      <c r="L4" s="120"/>
      <c r="M4" s="120"/>
    </row>
    <row r="5" spans="1:13" ht="28.2" customHeight="1">
      <c r="A5" s="119" t="s">
        <v>478</v>
      </c>
      <c r="B5" s="118"/>
      <c r="C5" s="118"/>
      <c r="D5" s="118"/>
      <c r="E5" s="118"/>
      <c r="F5" s="118"/>
      <c r="G5" s="118"/>
      <c r="H5" s="118"/>
      <c r="I5" s="120"/>
      <c r="J5" s="120"/>
      <c r="K5" s="120" t="s">
        <v>476</v>
      </c>
      <c r="L5" s="120"/>
      <c r="M5" s="120"/>
    </row>
    <row r="6" spans="1:13" ht="28.2" customHeight="1">
      <c r="A6" s="119" t="s">
        <v>479</v>
      </c>
      <c r="B6" s="118"/>
      <c r="C6" s="118">
        <f>COUNTIF('4. DITCH'!D24:W24,"✓")</f>
        <v>0</v>
      </c>
      <c r="D6" s="118"/>
      <c r="E6" s="118">
        <f>COUNTIF('4. DITCH'!D25:W25,"✓")</f>
        <v>0</v>
      </c>
      <c r="F6" s="118"/>
      <c r="G6" s="118">
        <f>COUNTIF('4. DITCH'!D26:W26,"✓")</f>
        <v>0</v>
      </c>
      <c r="H6" s="118"/>
      <c r="I6" s="120"/>
      <c r="J6" s="120"/>
      <c r="K6" s="120" t="s">
        <v>476</v>
      </c>
      <c r="L6" s="120"/>
      <c r="M6" s="120"/>
    </row>
    <row r="7" spans="1:13" ht="28.2" customHeight="1">
      <c r="A7" s="119" t="s">
        <v>480</v>
      </c>
      <c r="B7" s="118"/>
      <c r="C7" s="118">
        <f>COUNTIF('5. GRASSLAND LOW'!D24:W24,"✓")</f>
        <v>0</v>
      </c>
      <c r="D7" s="118"/>
      <c r="E7" s="118">
        <f>COUNTIF('5. GRASSLAND LOW'!D25:W25,"✓")</f>
        <v>0</v>
      </c>
      <c r="F7" s="118"/>
      <c r="G7" s="118">
        <f>COUNTIF('5. GRASSLAND LOW'!D26:W26,"✓")</f>
        <v>0</v>
      </c>
      <c r="H7" s="118"/>
      <c r="I7" s="120"/>
      <c r="J7" s="120"/>
      <c r="K7" s="120" t="s">
        <v>476</v>
      </c>
      <c r="L7" s="120"/>
      <c r="M7" s="120"/>
    </row>
    <row r="8" spans="1:13" ht="28.2" customHeight="1">
      <c r="A8" s="119" t="s">
        <v>481</v>
      </c>
      <c r="B8" s="118"/>
      <c r="C8" s="118">
        <f>COUNTIF('6. GRASSLAND MED HIGH &amp; V.HIGH'!D28:W28,"✓")
 + COUNTIF('6. GRASSLAND MED HIGH &amp; V.HIGH'!D32:W32,"✓")</f>
        <v>0</v>
      </c>
      <c r="D8" s="118"/>
      <c r="E8" s="118">
        <f>COUNTIF('6. GRASSLAND MED HIGH &amp; V.HIGH'!D29:W29,"✓")
 + COUNTIF('6. GRASSLAND MED HIGH &amp; V.HIGH'!D33:W33,"✓")</f>
        <v>0</v>
      </c>
      <c r="F8" s="118"/>
      <c r="G8" s="118">
        <f>COUNTIF('6. GRASSLAND MED HIGH &amp; V.HIGH'!D30:W30,"✓")
 + COUNTIF('6. GRASSLAND MED HIGH &amp; V.HIGH'!D33:W33,"✓")</f>
        <v>0</v>
      </c>
      <c r="H8" s="118"/>
      <c r="I8" s="120"/>
      <c r="J8" s="120"/>
      <c r="K8" s="120"/>
      <c r="L8" s="120"/>
      <c r="M8" s="120"/>
    </row>
    <row r="9" spans="1:13" ht="28.2" customHeight="1">
      <c r="A9" s="119" t="s">
        <v>482</v>
      </c>
      <c r="B9" s="118"/>
      <c r="C9" s="118">
        <f>COUNTIF('7. HEATHLAND'!D30:W30,"✓")</f>
        <v>0</v>
      </c>
      <c r="D9" s="118"/>
      <c r="E9" s="118">
        <f>COUNTIF('7. HEATHLAND'!D31:W31,"✓")</f>
        <v>0</v>
      </c>
      <c r="F9" s="118"/>
      <c r="G9" s="118">
        <f>COUNTIF('7. HEATHLAND'!D32:W32,"✓")</f>
        <v>0</v>
      </c>
      <c r="H9" s="118"/>
      <c r="I9" s="120"/>
      <c r="J9" s="120"/>
      <c r="K9" s="120" t="s">
        <v>483</v>
      </c>
      <c r="L9" s="120"/>
      <c r="M9" s="120"/>
    </row>
    <row r="10" spans="1:13" ht="28.2" customHeight="1">
      <c r="A10" s="119" t="s">
        <v>484</v>
      </c>
      <c r="B10" s="118"/>
      <c r="C10" s="118">
        <f>COUNTIF('8. HEDGEROW'!G36:Z36,"✓")
 + COUNTIF('8. HEDGEROW'!G41:Z41,"✓")</f>
        <v>0</v>
      </c>
      <c r="D10" s="118"/>
      <c r="E10" s="118">
        <f>COUNTIF('8. HEDGEROW'!G37:Z37,"✓")
 + COUNTIF('8. HEDGEROW'!G42:Z42,"✓")</f>
        <v>1</v>
      </c>
      <c r="F10" s="118"/>
      <c r="G10" s="118">
        <f>COUNTIF('8. HEDGEROW'!G38:Z38,"✓")
 + COUNTIF('8. HEDGEROW'!G43:Z43,"✓")</f>
        <v>0</v>
      </c>
      <c r="H10" s="118"/>
      <c r="I10" s="120"/>
      <c r="J10" s="120"/>
      <c r="K10" s="120" t="s">
        <v>476</v>
      </c>
      <c r="L10" s="120"/>
      <c r="M10" s="120"/>
    </row>
    <row r="11" spans="1:13" ht="28.2" customHeight="1">
      <c r="A11" s="119" t="s">
        <v>485</v>
      </c>
      <c r="B11" s="118"/>
      <c r="C11" s="118">
        <f>COUNTIF('9.INDIVIDUAL TREES'!D22:AL22,"✓")</f>
        <v>0</v>
      </c>
      <c r="D11" s="118"/>
      <c r="E11" s="118">
        <f>COUNTIF('9.INDIVIDUAL TREES'!D23:AL23,"✓")</f>
        <v>2</v>
      </c>
      <c r="F11" s="118"/>
      <c r="G11" s="118">
        <f>COUNTIF('9.INDIVIDUAL TREES'!D24:AL24,"✓")</f>
        <v>0</v>
      </c>
      <c r="H11" s="118"/>
      <c r="I11" s="120"/>
      <c r="J11" s="120"/>
      <c r="K11" s="120" t="s">
        <v>486</v>
      </c>
      <c r="L11" s="120"/>
      <c r="M11" s="120"/>
    </row>
    <row r="12" spans="1:13" ht="28.2" customHeight="1">
      <c r="A12" s="119" t="s">
        <v>487</v>
      </c>
      <c r="B12" s="118"/>
      <c r="C12" s="118"/>
      <c r="D12" s="118"/>
      <c r="E12" s="118"/>
      <c r="F12" s="118"/>
      <c r="G12" s="118"/>
      <c r="H12" s="118"/>
      <c r="I12" s="120"/>
      <c r="J12" s="120"/>
      <c r="K12" s="120" t="s">
        <v>476</v>
      </c>
      <c r="L12" s="120"/>
      <c r="M12" s="120"/>
    </row>
    <row r="13" spans="1:13" ht="28.2" customHeight="1">
      <c r="A13" s="119" t="s">
        <v>488</v>
      </c>
      <c r="B13" s="118"/>
      <c r="C13" s="118"/>
      <c r="D13" s="118"/>
      <c r="E13" s="118"/>
      <c r="F13" s="118"/>
      <c r="G13" s="118"/>
      <c r="H13" s="118"/>
      <c r="I13" s="120"/>
      <c r="J13" s="120"/>
      <c r="K13" s="120" t="s">
        <v>476</v>
      </c>
      <c r="L13" s="120"/>
      <c r="M13" s="120"/>
    </row>
    <row r="14" spans="1:13" ht="28.2" customHeight="1">
      <c r="A14" s="119" t="s">
        <v>489</v>
      </c>
      <c r="B14" s="118"/>
      <c r="C14" s="118"/>
      <c r="D14" s="118"/>
      <c r="E14" s="118"/>
      <c r="F14" s="118"/>
      <c r="G14" s="118"/>
      <c r="H14" s="118"/>
      <c r="I14" s="120"/>
      <c r="J14" s="120"/>
      <c r="K14" s="120" t="s">
        <v>476</v>
      </c>
      <c r="L14" s="120"/>
      <c r="M14" s="120"/>
    </row>
    <row r="15" spans="1:13" ht="28.2" customHeight="1">
      <c r="A15" s="119" t="s">
        <v>490</v>
      </c>
      <c r="B15" s="118"/>
      <c r="C15" s="118"/>
      <c r="D15" s="118"/>
      <c r="E15" s="118"/>
      <c r="F15" s="118"/>
      <c r="G15" s="118"/>
      <c r="H15" s="118"/>
      <c r="I15" s="120"/>
      <c r="J15" s="120"/>
      <c r="K15" s="120" t="s">
        <v>476</v>
      </c>
      <c r="L15" s="120"/>
      <c r="M15" s="120"/>
    </row>
    <row r="16" spans="1:13" ht="28.2" customHeight="1">
      <c r="A16" s="119" t="s">
        <v>491</v>
      </c>
      <c r="B16" s="118"/>
      <c r="C16" s="118"/>
      <c r="D16" s="118"/>
      <c r="E16" s="118"/>
      <c r="F16" s="118"/>
      <c r="G16" s="118"/>
      <c r="H16" s="118"/>
      <c r="I16" s="120"/>
      <c r="J16" s="120"/>
      <c r="K16" s="120" t="s">
        <v>476</v>
      </c>
      <c r="L16" s="120"/>
      <c r="M16" s="120"/>
    </row>
    <row r="17" spans="1:13" ht="28.2" customHeight="1">
      <c r="A17" s="119" t="s">
        <v>492</v>
      </c>
      <c r="B17" s="118"/>
      <c r="C17" s="118"/>
      <c r="D17" s="118"/>
      <c r="E17" s="118"/>
      <c r="F17" s="118"/>
      <c r="G17" s="118"/>
      <c r="H17" s="118"/>
      <c r="I17" s="120"/>
      <c r="J17" s="120"/>
      <c r="K17" s="120" t="s">
        <v>476</v>
      </c>
      <c r="L17" s="120"/>
      <c r="M17" s="120"/>
    </row>
    <row r="18" spans="1:13" ht="28.2" customHeight="1">
      <c r="A18" s="119" t="s">
        <v>438</v>
      </c>
      <c r="B18" s="118"/>
      <c r="C18" s="118">
        <f>COUNTIF('16.LINE OF TREES'!D23:W23,"✓")</f>
        <v>0</v>
      </c>
      <c r="D18" s="118"/>
      <c r="E18" s="118">
        <f>COUNTIF('16.LINE OF TREES'!D24:W24,"✓")</f>
        <v>0</v>
      </c>
      <c r="F18" s="118"/>
      <c r="G18" s="118">
        <f>COUNTIF('16.LINE OF TREES'!D25:W25,"✓")</f>
        <v>0</v>
      </c>
      <c r="H18" s="118"/>
      <c r="I18" s="120"/>
      <c r="J18" s="120"/>
      <c r="K18" s="120" t="s">
        <v>476</v>
      </c>
      <c r="L18" s="120"/>
      <c r="M18" s="120"/>
    </row>
    <row r="19" spans="1:13" ht="28.2" customHeight="1">
      <c r="A19" s="119" t="s">
        <v>493</v>
      </c>
      <c r="B19" s="118"/>
      <c r="C19" s="118">
        <f>COUNTIF('17.ORCHARD'!D25:W25,"✓")</f>
        <v>0</v>
      </c>
      <c r="D19" s="118"/>
      <c r="E19" s="118">
        <f>COUNTIF('17.ORCHARD'!D26:W26,"✓")</f>
        <v>0</v>
      </c>
      <c r="F19" s="118"/>
      <c r="G19" s="118">
        <f>COUNTIF('17.ORCHARD'!D27:W27,"✓")</f>
        <v>0</v>
      </c>
      <c r="H19" s="118"/>
      <c r="I19" s="120"/>
      <c r="J19" s="120"/>
      <c r="K19" s="120" t="s">
        <v>476</v>
      </c>
      <c r="L19" s="120"/>
      <c r="M19" s="120"/>
    </row>
    <row r="20" spans="1:13" ht="28.2" customHeight="1">
      <c r="A20" s="119" t="s">
        <v>494</v>
      </c>
      <c r="B20" s="118"/>
      <c r="C20" s="118">
        <f>COUNTIF('18.POND'!D30:W30,"✓")
+ COUNTIF('18.POND'!D34:W34,"✓")</f>
        <v>0</v>
      </c>
      <c r="D20" s="118"/>
      <c r="E20" s="118">
        <f>COUNTIF('18.POND'!D31:W31,"✓")
+ COUNTIF('18.POND'!D35:W35,"✓")</f>
        <v>0</v>
      </c>
      <c r="F20" s="118"/>
      <c r="G20" s="118">
        <f>COUNTIF('18.POND'!D32:W32,"✓")
+ COUNTIF('18.POND'!D36:W36,"✓")</f>
        <v>0</v>
      </c>
      <c r="H20" s="118"/>
      <c r="I20" s="120"/>
      <c r="J20" s="120"/>
      <c r="K20" s="120" t="s">
        <v>476</v>
      </c>
      <c r="L20" s="120"/>
      <c r="M20" s="120"/>
    </row>
    <row r="21" spans="1:13" ht="28.2" customHeight="1">
      <c r="A21" s="119" t="s">
        <v>495</v>
      </c>
      <c r="B21" s="118"/>
      <c r="C21" s="118"/>
      <c r="D21" s="118"/>
      <c r="E21" s="118"/>
      <c r="F21" s="118"/>
      <c r="G21" s="118"/>
      <c r="H21" s="118"/>
      <c r="I21" s="120"/>
      <c r="J21" s="120"/>
      <c r="K21" s="120" t="s">
        <v>476</v>
      </c>
      <c r="L21" s="120"/>
      <c r="M21" s="120"/>
    </row>
    <row r="22" spans="1:13" ht="28.2" customHeight="1">
      <c r="A22" s="119" t="s">
        <v>496</v>
      </c>
      <c r="B22" s="118"/>
      <c r="C22" s="118">
        <f>COUNTIF('20. SCRUB'!D24:W24,"✓")</f>
        <v>0</v>
      </c>
      <c r="D22" s="118"/>
      <c r="E22" s="118">
        <f>COUNTIF('20. SCRUB'!D25:W25,"✓")</f>
        <v>0</v>
      </c>
      <c r="F22" s="118"/>
      <c r="G22" s="118">
        <f>COUNTIF('20. SCRUB'!D25:W25,"✓")</f>
        <v>0</v>
      </c>
      <c r="H22" s="118"/>
      <c r="I22" s="120"/>
      <c r="J22" s="120"/>
      <c r="K22" s="120" t="s">
        <v>476</v>
      </c>
      <c r="L22" s="120"/>
      <c r="M22" s="120"/>
    </row>
    <row r="23" spans="1:13" ht="28.2" customHeight="1">
      <c r="A23" s="119" t="s">
        <v>497</v>
      </c>
      <c r="B23" s="118"/>
      <c r="C23" s="118"/>
      <c r="D23" s="118"/>
      <c r="E23" s="118"/>
      <c r="F23" s="118"/>
      <c r="G23" s="118"/>
      <c r="H23" s="118"/>
      <c r="I23" s="120"/>
      <c r="J23" s="120"/>
      <c r="K23" s="120" t="s">
        <v>476</v>
      </c>
      <c r="L23" s="120"/>
      <c r="M23" s="120"/>
    </row>
    <row r="24" spans="1:13" ht="28.2" customHeight="1">
      <c r="A24" s="119" t="s">
        <v>498</v>
      </c>
      <c r="B24" s="118"/>
      <c r="C24" s="118">
        <f>COUNTIF('22.URBAN'!D33:W33,"✓")
+ COUNTIF('22.URBAN'!D37:W37,"✓")
+ COUNTIF('22.URBAN'!D41:W41,"✓")</f>
        <v>0</v>
      </c>
      <c r="D24" s="118"/>
      <c r="E24" s="118">
        <f>COUNTIF('22.URBAN'!D34:W34,"✓")
+ COUNTIF('22.URBAN'!D38:W38,"✓")
+ COUNTIF('22.URBAN'!D42:W42,"✓")</f>
        <v>0</v>
      </c>
      <c r="F24" s="118"/>
      <c r="G24" s="118">
        <f>COUNTIF('22.URBAN'!D35:W35,"✓")
+ COUNTIF('22.URBAN'!D39:W39,"✓")
+ COUNTIF('22.URBAN'!D43:W43,"✓")</f>
        <v>2</v>
      </c>
      <c r="H24" s="118"/>
      <c r="I24" s="120"/>
      <c r="J24" s="120"/>
      <c r="K24" s="120" t="s">
        <v>476</v>
      </c>
      <c r="L24" s="120"/>
      <c r="M24" s="120"/>
    </row>
    <row r="25" spans="1:13" ht="28.2" customHeight="1">
      <c r="A25" s="119" t="s">
        <v>499</v>
      </c>
      <c r="B25" s="118"/>
      <c r="C25" s="118">
        <f>COUNTIF('23.WETLAND'!D40:W40,"✓")
+ COUNTIF('23.WETLAND'!D44:W44,"✓")</f>
        <v>0</v>
      </c>
      <c r="D25" s="118"/>
      <c r="E25" s="118">
        <f>COUNTIF('23.WETLAND'!D41:W41,"✓")
+ COUNTIF('23.WETLAND'!D45:W45,"✓")</f>
        <v>0</v>
      </c>
      <c r="F25" s="118"/>
      <c r="G25" s="118">
        <f>COUNTIF('23.WETLAND'!D42:W42,"✓")
+ COUNTIF('23.WETLAND'!D46:W46,"✓")</f>
        <v>0</v>
      </c>
      <c r="H25" s="118"/>
      <c r="I25" s="120"/>
      <c r="J25" s="120"/>
      <c r="K25" s="120" t="s">
        <v>476</v>
      </c>
      <c r="L25" s="120"/>
      <c r="M25" s="120"/>
    </row>
    <row r="26" spans="1:13" ht="28.2" customHeight="1">
      <c r="A26" s="119" t="s">
        <v>500</v>
      </c>
      <c r="B26" s="118"/>
      <c r="C26" s="118">
        <f>COUNTIF('24.WOODLAND'!F33:X33,"✓")</f>
        <v>0</v>
      </c>
      <c r="D26" s="118"/>
      <c r="E26" s="118">
        <f>COUNTIF('24.WOODLAND'!F34:X34,"✓")</f>
        <v>0</v>
      </c>
      <c r="F26" s="118"/>
      <c r="G26" s="118">
        <f>COUNTIF('24.WOODLAND'!F35:X35,"✓")</f>
        <v>0</v>
      </c>
      <c r="H26" s="118"/>
      <c r="I26" s="120"/>
      <c r="J26" s="120"/>
      <c r="K26" s="120" t="s">
        <v>476</v>
      </c>
      <c r="L26" s="120"/>
      <c r="M26" s="120"/>
    </row>
    <row r="27" spans="1:13" ht="28.2" customHeight="1">
      <c r="A27" s="119" t="s">
        <v>501</v>
      </c>
      <c r="B27" s="118"/>
      <c r="C27" s="118">
        <f>COUNTIF('25.WOOD-PASTURE &amp; PARKLAND'!D25:W25,"✓")</f>
        <v>0</v>
      </c>
      <c r="D27" s="118"/>
      <c r="E27" s="118">
        <f>COUNTIF('25.WOOD-PASTURE &amp; PARKLAND'!D26:W26,"✓")</f>
        <v>0</v>
      </c>
      <c r="F27" s="118"/>
      <c r="G27" s="118">
        <f>COUNTIF('25.WOOD-PASTURE &amp; PARKLAND'!D26:W26,"✓")</f>
        <v>0</v>
      </c>
      <c r="H27" s="118"/>
      <c r="I27" s="120"/>
      <c r="J27" s="120"/>
      <c r="K27" s="120" t="s">
        <v>476</v>
      </c>
      <c r="L27" s="120"/>
      <c r="M27" s="120"/>
    </row>
    <row r="28" spans="1:13" s="121" customFormat="1">
      <c r="A28" s="120"/>
      <c r="B28" s="120"/>
      <c r="C28" s="120"/>
      <c r="D28" s="120"/>
      <c r="E28" s="120"/>
      <c r="F28" s="120"/>
      <c r="G28" s="120"/>
      <c r="H28" s="120"/>
      <c r="I28" s="120"/>
      <c r="J28" s="120"/>
      <c r="K28" s="120"/>
      <c r="L28" s="120"/>
      <c r="M28" s="120"/>
    </row>
    <row r="29" spans="1:13" s="121" customFormat="1">
      <c r="A29" s="120"/>
      <c r="B29" s="120"/>
      <c r="C29" s="120"/>
      <c r="D29" s="120"/>
      <c r="E29" s="120"/>
      <c r="F29" s="120"/>
      <c r="G29" s="120"/>
      <c r="H29" s="120"/>
      <c r="I29" s="120"/>
      <c r="J29" s="120"/>
      <c r="K29" s="120"/>
      <c r="L29" s="120"/>
      <c r="M29" s="120"/>
    </row>
    <row r="30" spans="1:13" s="121" customFormat="1">
      <c r="A30" s="120"/>
      <c r="B30" s="120"/>
      <c r="C30" s="120"/>
      <c r="D30" s="120"/>
      <c r="E30" s="120"/>
      <c r="F30" s="120"/>
      <c r="G30" s="120"/>
      <c r="H30" s="120"/>
      <c r="I30" s="120"/>
      <c r="J30" s="120"/>
      <c r="K30" s="120"/>
      <c r="L30" s="120"/>
      <c r="M30" s="120"/>
    </row>
    <row r="31" spans="1:13" s="121" customFormat="1">
      <c r="A31" s="120"/>
      <c r="B31" s="120"/>
      <c r="C31" s="120"/>
      <c r="D31" s="120"/>
      <c r="E31" s="120"/>
      <c r="F31" s="120"/>
      <c r="G31" s="120"/>
      <c r="H31" s="120"/>
      <c r="I31" s="120"/>
      <c r="J31" s="120"/>
      <c r="K31" s="120"/>
      <c r="L31" s="120"/>
      <c r="M31" s="120"/>
    </row>
    <row r="32" spans="1:13" s="121" customFormat="1">
      <c r="A32" s="120"/>
      <c r="B32" s="120"/>
      <c r="C32" s="120"/>
      <c r="D32" s="120"/>
      <c r="E32" s="120"/>
      <c r="F32" s="120"/>
      <c r="G32" s="120"/>
      <c r="H32" s="120"/>
      <c r="I32" s="120"/>
      <c r="J32" s="120"/>
      <c r="K32" s="120"/>
      <c r="L32" s="120"/>
      <c r="M32" s="120"/>
    </row>
    <row r="33" spans="1:13" s="121" customFormat="1">
      <c r="A33" s="120"/>
      <c r="B33" s="120"/>
      <c r="C33" s="120"/>
      <c r="D33" s="120"/>
      <c r="E33" s="120"/>
      <c r="F33" s="120"/>
      <c r="G33" s="120"/>
      <c r="H33" s="120"/>
      <c r="I33" s="120"/>
      <c r="J33" s="120"/>
      <c r="K33" s="120"/>
      <c r="L33" s="120"/>
      <c r="M33" s="120"/>
    </row>
    <row r="34" spans="1:13" s="121" customFormat="1">
      <c r="A34" s="120"/>
      <c r="B34" s="120"/>
      <c r="C34" s="120"/>
      <c r="D34" s="120"/>
      <c r="E34" s="120"/>
      <c r="F34" s="120"/>
      <c r="G34" s="120"/>
      <c r="H34" s="120"/>
      <c r="I34" s="120"/>
      <c r="J34" s="120"/>
      <c r="K34" s="120"/>
      <c r="L34" s="120"/>
      <c r="M34" s="120"/>
    </row>
    <row r="35" spans="1:13" s="121" customFormat="1">
      <c r="A35" s="120"/>
      <c r="B35" s="120"/>
      <c r="C35" s="120"/>
      <c r="D35" s="120"/>
      <c r="E35" s="120"/>
      <c r="F35" s="120"/>
      <c r="G35" s="120"/>
      <c r="H35" s="120"/>
      <c r="I35" s="120"/>
      <c r="J35" s="120"/>
      <c r="K35" s="120"/>
      <c r="L35" s="120"/>
      <c r="M35" s="120"/>
    </row>
    <row r="36" spans="1:13" s="121" customFormat="1">
      <c r="A36" s="120"/>
      <c r="B36" s="120"/>
      <c r="C36" s="120"/>
      <c r="D36" s="120"/>
      <c r="E36" s="120"/>
      <c r="F36" s="120"/>
      <c r="G36" s="120"/>
      <c r="H36" s="120"/>
      <c r="I36" s="120"/>
      <c r="J36" s="120"/>
      <c r="K36" s="120"/>
      <c r="L36" s="120"/>
      <c r="M36" s="120"/>
    </row>
    <row r="37" spans="1:13" s="121" customFormat="1">
      <c r="A37" s="120"/>
      <c r="B37" s="120"/>
      <c r="C37" s="120"/>
      <c r="D37" s="120"/>
      <c r="E37" s="120"/>
      <c r="F37" s="120"/>
      <c r="G37" s="120"/>
      <c r="H37" s="120"/>
      <c r="I37" s="120"/>
      <c r="J37" s="120"/>
      <c r="K37" s="120"/>
      <c r="L37" s="120"/>
      <c r="M37" s="120"/>
    </row>
    <row r="38" spans="1:13" s="121" customFormat="1">
      <c r="A38" s="120"/>
      <c r="B38" s="120"/>
      <c r="C38" s="120"/>
      <c r="D38" s="120"/>
      <c r="E38" s="120"/>
      <c r="F38" s="120"/>
      <c r="G38" s="120"/>
      <c r="H38" s="120"/>
      <c r="I38" s="120"/>
      <c r="J38" s="120"/>
      <c r="K38" s="120"/>
      <c r="L38" s="120"/>
      <c r="M38" s="120"/>
    </row>
    <row r="39" spans="1:13" s="121" customFormat="1">
      <c r="A39" s="120"/>
      <c r="B39" s="120"/>
      <c r="C39" s="120"/>
      <c r="D39" s="120"/>
      <c r="E39" s="120"/>
      <c r="F39" s="120"/>
      <c r="G39" s="120"/>
      <c r="H39" s="120"/>
      <c r="I39" s="120"/>
      <c r="J39" s="120"/>
      <c r="K39" s="120"/>
      <c r="L39" s="120"/>
      <c r="M39" s="120"/>
    </row>
    <row r="40" spans="1:13" s="121" customFormat="1">
      <c r="A40" s="120"/>
      <c r="B40" s="120"/>
      <c r="C40" s="120"/>
      <c r="D40" s="120"/>
      <c r="E40" s="120"/>
      <c r="F40" s="120"/>
      <c r="G40" s="120"/>
      <c r="H40" s="120"/>
      <c r="I40" s="120"/>
      <c r="J40" s="120"/>
      <c r="K40" s="120"/>
      <c r="L40" s="120"/>
      <c r="M40" s="120"/>
    </row>
    <row r="41" spans="1:13" s="121" customFormat="1"/>
    <row r="42" spans="1:13" s="121" customFormat="1"/>
    <row r="43" spans="1:13" s="121" customFormat="1"/>
    <row r="44" spans="1:13" s="121" customFormat="1"/>
    <row r="45" spans="1:13" s="121" customFormat="1"/>
    <row r="46" spans="1:13" s="121" customFormat="1"/>
    <row r="47" spans="1:13" s="121" customFormat="1"/>
    <row r="48" spans="1:13" s="121" customFormat="1"/>
    <row r="49" s="121" customFormat="1"/>
    <row r="50" s="121" customFormat="1"/>
    <row r="51" s="121" customFormat="1"/>
    <row r="52" s="121" customFormat="1"/>
    <row r="53" s="121" customFormat="1"/>
    <row r="54" s="121" customFormat="1"/>
    <row r="55" s="121" customFormat="1"/>
    <row r="56" s="121" customFormat="1"/>
    <row r="57" s="121" customFormat="1"/>
    <row r="58" s="121" customFormat="1"/>
    <row r="59" s="121" customFormat="1"/>
    <row r="60" s="121" customFormat="1"/>
    <row r="61" s="121" customFormat="1"/>
    <row r="62" s="121" customFormat="1"/>
    <row r="63" s="121" customFormat="1"/>
    <row r="64" s="121" customFormat="1"/>
    <row r="65" s="121" customFormat="1"/>
    <row r="66" s="121" customFormat="1"/>
    <row r="67" s="121" customFormat="1"/>
    <row r="68" s="121" customFormat="1"/>
    <row r="69" s="121" customFormat="1"/>
    <row r="70" s="121" customFormat="1"/>
    <row r="71" s="121" customFormat="1"/>
    <row r="72" s="121" customFormat="1"/>
    <row r="73" s="121" customFormat="1"/>
    <row r="74" s="121" customFormat="1"/>
    <row r="75" s="121" customFormat="1"/>
    <row r="76" s="121" customFormat="1"/>
    <row r="77" s="121" customFormat="1"/>
    <row r="78" s="121" customFormat="1"/>
    <row r="79" s="121" customFormat="1"/>
    <row r="80" s="121" customFormat="1"/>
    <row r="81" s="121" customFormat="1"/>
    <row r="82" s="121" customFormat="1"/>
    <row r="83" s="121" customFormat="1"/>
    <row r="84" s="121" customFormat="1"/>
    <row r="85" s="121" customFormat="1"/>
    <row r="86" s="121" customFormat="1"/>
    <row r="87" s="121" customFormat="1"/>
    <row r="88" s="121" customFormat="1"/>
    <row r="89" s="121" customFormat="1"/>
    <row r="90" s="121" customFormat="1"/>
    <row r="91" s="121" customFormat="1"/>
    <row r="92" s="121" customFormat="1"/>
    <row r="93" s="121" customFormat="1"/>
    <row r="94" s="121" customFormat="1"/>
    <row r="95" s="121" customFormat="1"/>
    <row r="96" s="121" customFormat="1"/>
    <row r="97" s="121" customFormat="1"/>
    <row r="98" s="121" customFormat="1"/>
    <row r="99" s="121" customFormat="1"/>
    <row r="100" s="121" customFormat="1"/>
    <row r="101" s="121" customFormat="1"/>
    <row r="102" s="121" customFormat="1"/>
    <row r="103" s="121" customFormat="1"/>
    <row r="104" s="121" customFormat="1"/>
    <row r="105" s="121" customFormat="1"/>
    <row r="106" s="121" customFormat="1"/>
    <row r="107" s="121" customFormat="1"/>
    <row r="108" s="121" customFormat="1"/>
    <row r="109" s="121" customFormat="1"/>
    <row r="110" s="121" customFormat="1"/>
    <row r="111" s="121" customFormat="1"/>
    <row r="112" s="121" customFormat="1"/>
    <row r="113" s="121" customFormat="1"/>
    <row r="114" s="121" customFormat="1"/>
    <row r="115" s="121" customFormat="1"/>
    <row r="116" s="121" customFormat="1"/>
    <row r="117" s="121" customFormat="1"/>
    <row r="118" s="121" customFormat="1"/>
    <row r="119" s="121" customFormat="1"/>
    <row r="120" s="121" customFormat="1"/>
    <row r="121" s="121" customFormat="1"/>
    <row r="122" s="121" customFormat="1"/>
    <row r="123" s="121" customFormat="1"/>
    <row r="124" s="121" customFormat="1"/>
    <row r="125" s="121" customFormat="1"/>
    <row r="126" s="121" customFormat="1"/>
    <row r="127" s="121" customFormat="1"/>
    <row r="128" s="121" customFormat="1"/>
    <row r="129" s="121" customFormat="1"/>
    <row r="130" s="121" customFormat="1"/>
    <row r="131" s="121" customFormat="1"/>
    <row r="132" s="121" customFormat="1"/>
    <row r="133" s="121" customFormat="1"/>
    <row r="134" s="121" customFormat="1"/>
    <row r="135" s="121" customFormat="1"/>
    <row r="136" s="121" customFormat="1"/>
    <row r="137" s="121" customFormat="1"/>
    <row r="138" s="121" customFormat="1"/>
    <row r="139" s="121" customFormat="1"/>
    <row r="140" s="121" customFormat="1"/>
    <row r="141" s="121" customFormat="1"/>
    <row r="142" s="121" customFormat="1"/>
    <row r="143" s="121" customFormat="1"/>
    <row r="144" s="121" customFormat="1"/>
    <row r="145" s="121" customFormat="1"/>
    <row r="146" s="121" customFormat="1"/>
    <row r="147" s="121" customFormat="1"/>
    <row r="148" s="121" customFormat="1"/>
    <row r="149" s="121" customFormat="1"/>
    <row r="150" s="121" customFormat="1"/>
    <row r="151" s="121" customFormat="1"/>
    <row r="152" s="121" customFormat="1"/>
    <row r="153" s="121" customFormat="1"/>
    <row r="154" s="121" customFormat="1"/>
    <row r="155" s="121" customFormat="1"/>
    <row r="156" s="121" customFormat="1"/>
    <row r="157" s="121" customFormat="1"/>
    <row r="158" s="121" customFormat="1"/>
    <row r="159" s="121" customFormat="1"/>
    <row r="160" s="121" customFormat="1"/>
    <row r="161" s="121" customFormat="1"/>
    <row r="162" s="121" customFormat="1"/>
    <row r="163" s="121" customFormat="1"/>
    <row r="164" s="121" customFormat="1"/>
    <row r="165" s="121" customFormat="1"/>
    <row r="166" s="121" customFormat="1"/>
    <row r="167" s="121" customFormat="1"/>
    <row r="168" s="121" customFormat="1"/>
    <row r="169" s="121" customFormat="1"/>
    <row r="170" s="121" customFormat="1"/>
    <row r="171" s="121" customFormat="1"/>
    <row r="172" s="121" customFormat="1"/>
    <row r="173" s="121" customFormat="1"/>
    <row r="174" s="121" customFormat="1"/>
    <row r="175" s="121" customFormat="1"/>
    <row r="176" s="121" customFormat="1"/>
    <row r="177" s="121" customFormat="1"/>
    <row r="178" s="121" customFormat="1"/>
    <row r="179" s="121" customFormat="1"/>
    <row r="180" s="121" customFormat="1"/>
    <row r="181" s="121" customFormat="1"/>
    <row r="182" s="121" customFormat="1"/>
    <row r="183" s="121" customFormat="1"/>
    <row r="184" s="121" customFormat="1"/>
    <row r="185" s="121" customFormat="1"/>
    <row r="186" s="121" customFormat="1"/>
    <row r="187" s="121" customFormat="1"/>
    <row r="188" s="121" customFormat="1"/>
    <row r="189" s="121" customFormat="1"/>
    <row r="190" s="121" customFormat="1"/>
    <row r="191" s="121" customFormat="1"/>
    <row r="192" s="121" customFormat="1"/>
    <row r="193" s="121" customFormat="1"/>
    <row r="194" s="121" customFormat="1"/>
    <row r="195" s="121" customFormat="1"/>
    <row r="196" s="121" customFormat="1"/>
    <row r="197" s="121" customFormat="1"/>
    <row r="198" s="121" customFormat="1"/>
    <row r="199" s="121" customFormat="1"/>
    <row r="200" s="121" customFormat="1"/>
    <row r="201" s="121" customFormat="1"/>
    <row r="202" s="121" customFormat="1"/>
    <row r="203" s="121" customFormat="1"/>
    <row r="204" s="121" customFormat="1"/>
    <row r="205" s="121" customFormat="1"/>
    <row r="206" s="121" customFormat="1"/>
    <row r="207" s="121" customFormat="1"/>
    <row r="208" s="121" customFormat="1"/>
    <row r="209" s="121" customFormat="1"/>
    <row r="210" s="121" customFormat="1"/>
    <row r="211" s="121" customFormat="1"/>
    <row r="212" s="121" customFormat="1"/>
    <row r="213" s="121" customFormat="1"/>
    <row r="214" s="121" customFormat="1"/>
    <row r="215" s="121" customFormat="1"/>
    <row r="216" s="121" customFormat="1"/>
    <row r="217" s="121" customFormat="1"/>
    <row r="218" s="121" customFormat="1"/>
    <row r="219" s="121" customFormat="1"/>
    <row r="220" s="121" customFormat="1"/>
    <row r="221" s="121" customFormat="1"/>
    <row r="222" s="121" customFormat="1"/>
    <row r="223" s="121" customFormat="1"/>
    <row r="224" s="121" customFormat="1"/>
    <row r="225" s="121" customFormat="1"/>
    <row r="226" s="121" customFormat="1"/>
    <row r="227" s="121" customFormat="1"/>
    <row r="228" s="121" customFormat="1"/>
    <row r="229" s="121" customFormat="1"/>
    <row r="230" s="121" customFormat="1"/>
    <row r="231" s="121" customFormat="1"/>
    <row r="232" s="121" customFormat="1"/>
    <row r="233" s="121" customFormat="1"/>
    <row r="234" s="121" customFormat="1"/>
    <row r="235" s="121" customFormat="1"/>
    <row r="236" s="121" customFormat="1"/>
    <row r="237" s="121" customFormat="1"/>
    <row r="238" s="121" customFormat="1"/>
    <row r="239" s="121" customFormat="1"/>
    <row r="240" s="121" customFormat="1"/>
    <row r="241" s="121" customFormat="1"/>
    <row r="242" s="121" customFormat="1"/>
    <row r="243" s="121" customFormat="1"/>
    <row r="244" s="121" customFormat="1"/>
    <row r="245" s="121" customFormat="1"/>
    <row r="246" s="121" customFormat="1"/>
    <row r="247" s="121" customFormat="1"/>
    <row r="248" s="121" customFormat="1"/>
    <row r="249" s="121" customFormat="1"/>
    <row r="250" s="121" customFormat="1"/>
    <row r="251" s="121" customFormat="1"/>
    <row r="252" s="121" customFormat="1"/>
    <row r="253" s="121" customFormat="1"/>
    <row r="254" s="121" customFormat="1"/>
    <row r="255" s="121" customFormat="1"/>
    <row r="256" s="121" customFormat="1"/>
    <row r="257" s="121" customFormat="1"/>
    <row r="258" s="121" customFormat="1"/>
    <row r="259" s="121" customFormat="1"/>
    <row r="260" s="121" customFormat="1"/>
    <row r="261" s="121" customFormat="1"/>
    <row r="262" s="121" customFormat="1"/>
    <row r="263" s="121" customFormat="1"/>
    <row r="264" s="121" customFormat="1"/>
    <row r="265" s="121" customFormat="1"/>
    <row r="266" s="121" customFormat="1"/>
    <row r="267" s="121" customFormat="1"/>
    <row r="268" s="121" customFormat="1"/>
    <row r="269" s="121" customFormat="1"/>
    <row r="270" s="121" customFormat="1"/>
    <row r="271" s="121" customFormat="1"/>
    <row r="272" s="121" customFormat="1"/>
    <row r="273" s="121" customFormat="1"/>
    <row r="274" s="121" customFormat="1"/>
    <row r="275" s="121" customFormat="1"/>
    <row r="276" s="121" customFormat="1"/>
    <row r="277" s="121" customFormat="1"/>
    <row r="278" s="121" customFormat="1"/>
    <row r="279" s="121" customFormat="1"/>
    <row r="280" s="121" customFormat="1"/>
    <row r="281" s="121" customFormat="1"/>
    <row r="282" s="121" customFormat="1"/>
    <row r="283" s="121" customFormat="1"/>
    <row r="284" s="121" customFormat="1"/>
    <row r="285" s="121" customFormat="1"/>
    <row r="286" s="121" customFormat="1"/>
    <row r="287" s="121" customFormat="1"/>
    <row r="288" s="121" customFormat="1"/>
    <row r="289" s="121" customFormat="1"/>
    <row r="290" s="121" customFormat="1"/>
    <row r="291" s="121" customFormat="1"/>
    <row r="292" s="121" customFormat="1"/>
    <row r="293" s="121" customFormat="1"/>
    <row r="294" s="121" customFormat="1"/>
    <row r="295" s="121" customFormat="1"/>
    <row r="296" s="121" customFormat="1"/>
    <row r="297" s="121" customFormat="1"/>
    <row r="298" s="121" customFormat="1"/>
    <row r="299" s="121" customFormat="1"/>
    <row r="300" s="121" customFormat="1"/>
    <row r="301" s="121" customFormat="1"/>
    <row r="302" s="121" customFormat="1"/>
    <row r="303" s="121" customFormat="1"/>
    <row r="304" s="121" customFormat="1"/>
    <row r="305" s="121" customFormat="1"/>
    <row r="306" s="121" customFormat="1"/>
    <row r="307" s="121" customFormat="1"/>
    <row r="308" s="121" customFormat="1"/>
    <row r="309" s="121" customFormat="1"/>
  </sheetData>
  <mergeCells count="4">
    <mergeCell ref="A1:A2"/>
    <mergeCell ref="B1:B2"/>
    <mergeCell ref="C1:G1"/>
    <mergeCell ref="H1:H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92A3F-FABC-4D7C-9772-9A42AE23A58A}">
  <sheetPr>
    <tabColor theme="3" tint="0.499984740745262"/>
  </sheetPr>
  <dimension ref="A1:AH64"/>
  <sheetViews>
    <sheetView topLeftCell="A6" zoomScale="55" zoomScaleNormal="55" workbookViewId="0">
      <selection activeCell="O42" sqref="O42"/>
    </sheetView>
  </sheetViews>
  <sheetFormatPr defaultRowHeight="14.4"/>
  <cols>
    <col min="1" max="1" width="5.6640625" customWidth="1"/>
    <col min="2" max="2" width="41.109375" customWidth="1"/>
    <col min="3" max="3" width="47.21875" customWidth="1"/>
    <col min="4" max="34" width="12.109375" customWidth="1"/>
  </cols>
  <sheetData>
    <row r="1" spans="1:24">
      <c r="A1" s="291" t="s">
        <v>82</v>
      </c>
      <c r="B1" s="292"/>
      <c r="C1" s="292"/>
      <c r="D1" s="292"/>
      <c r="E1" s="292"/>
      <c r="F1" s="292"/>
      <c r="G1" s="292"/>
      <c r="H1" s="292"/>
      <c r="I1" s="292"/>
      <c r="J1" s="292"/>
      <c r="K1" s="292"/>
      <c r="L1" s="292"/>
      <c r="M1" s="292"/>
      <c r="N1" s="292"/>
      <c r="O1" s="292"/>
      <c r="P1" s="292"/>
      <c r="Q1" s="292"/>
      <c r="R1" s="292"/>
      <c r="S1" s="292"/>
      <c r="T1" s="292"/>
      <c r="U1" s="292"/>
      <c r="V1" s="292"/>
      <c r="W1" s="292"/>
      <c r="X1" s="293"/>
    </row>
    <row r="2" spans="1:24">
      <c r="A2" s="14" t="s">
        <v>81</v>
      </c>
      <c r="B2" s="15"/>
      <c r="C2" s="15"/>
      <c r="D2" s="15"/>
      <c r="E2" s="15"/>
      <c r="F2" s="15"/>
      <c r="G2" s="15"/>
      <c r="H2" s="15"/>
      <c r="I2" s="15"/>
      <c r="J2" s="15"/>
      <c r="K2" s="15"/>
      <c r="L2" s="15"/>
      <c r="M2" s="15"/>
      <c r="N2" s="15"/>
      <c r="O2" s="15"/>
      <c r="P2" s="15"/>
      <c r="Q2" s="15"/>
      <c r="R2" s="15"/>
      <c r="S2" s="15"/>
      <c r="T2" s="15"/>
      <c r="U2" s="15"/>
      <c r="V2" s="15"/>
      <c r="W2" s="15"/>
      <c r="X2" s="16"/>
    </row>
    <row r="3" spans="1:24" ht="28.2" customHeight="1">
      <c r="A3" s="294" t="s">
        <v>83</v>
      </c>
      <c r="B3" s="295"/>
      <c r="C3" s="295"/>
      <c r="D3" s="295"/>
      <c r="E3" s="295"/>
      <c r="F3" s="295"/>
      <c r="G3" s="295"/>
      <c r="H3" s="295"/>
      <c r="I3" s="295"/>
      <c r="J3" s="295"/>
      <c r="K3" s="295"/>
      <c r="L3" s="295"/>
      <c r="M3" s="295"/>
      <c r="N3" s="295"/>
      <c r="O3" s="295"/>
      <c r="P3" s="295"/>
      <c r="Q3" s="295"/>
      <c r="R3" s="295"/>
      <c r="S3" s="295"/>
      <c r="T3" s="295"/>
      <c r="U3" s="295"/>
      <c r="V3" s="295"/>
      <c r="W3" s="295"/>
      <c r="X3" s="296"/>
    </row>
    <row r="4" spans="1:24">
      <c r="A4" s="297" t="s">
        <v>3</v>
      </c>
      <c r="B4" s="298"/>
      <c r="C4" s="298"/>
      <c r="D4" s="298"/>
      <c r="E4" s="298"/>
      <c r="F4" s="298"/>
      <c r="G4" s="298"/>
      <c r="H4" s="298"/>
      <c r="I4" s="298"/>
      <c r="J4" s="298"/>
      <c r="K4" s="298"/>
      <c r="L4" s="298"/>
      <c r="M4" s="298"/>
      <c r="N4" s="298"/>
      <c r="O4" s="298"/>
      <c r="P4" s="298"/>
      <c r="Q4" s="298"/>
      <c r="R4" s="298"/>
      <c r="S4" s="298"/>
      <c r="T4" s="298"/>
      <c r="U4" s="298"/>
      <c r="V4" s="298"/>
      <c r="W4" s="298"/>
      <c r="X4" s="299"/>
    </row>
    <row r="5" spans="1:24" ht="19.2" customHeight="1">
      <c r="A5" s="300" t="s">
        <v>84</v>
      </c>
      <c r="B5" s="301"/>
      <c r="C5" s="301"/>
      <c r="D5" s="301"/>
      <c r="E5" s="301"/>
      <c r="F5" s="301"/>
      <c r="G5" s="301"/>
      <c r="H5" s="301"/>
      <c r="I5" s="301"/>
      <c r="J5" s="301"/>
      <c r="K5" s="301"/>
      <c r="L5" s="301"/>
      <c r="M5" s="301"/>
      <c r="N5" s="301"/>
      <c r="O5" s="301"/>
      <c r="P5" s="301"/>
      <c r="Q5" s="301"/>
      <c r="R5" s="301"/>
      <c r="S5" s="301"/>
      <c r="T5" s="301"/>
      <c r="U5" s="301"/>
      <c r="V5" s="301"/>
      <c r="W5" s="301"/>
      <c r="X5" s="302"/>
    </row>
    <row r="6" spans="1:24" ht="62.4" customHeight="1">
      <c r="A6" s="257"/>
      <c r="B6" s="258"/>
      <c r="C6" s="258"/>
      <c r="D6" s="258"/>
      <c r="E6" s="258"/>
      <c r="F6" s="258"/>
      <c r="G6" s="258"/>
      <c r="H6" s="258"/>
      <c r="I6" s="258"/>
      <c r="J6" s="258"/>
      <c r="K6" s="258"/>
      <c r="L6" s="258"/>
      <c r="M6" s="258"/>
      <c r="N6" s="258"/>
      <c r="O6" s="258"/>
      <c r="P6" s="258"/>
      <c r="Q6" s="258"/>
      <c r="R6" s="258"/>
      <c r="S6" s="258"/>
      <c r="T6" s="258"/>
      <c r="U6" s="258"/>
      <c r="V6" s="258"/>
      <c r="W6" s="258"/>
      <c r="X6" s="259"/>
    </row>
    <row r="7" spans="1:24" ht="51" customHeight="1">
      <c r="A7" s="285" t="s">
        <v>8</v>
      </c>
      <c r="B7" s="286"/>
      <c r="C7" s="172" t="str">
        <f>'SURVEY COVER SHEET '!D4&amp;" - "&amp;'SURVEY COVER SHEET '!D2</f>
        <v>On-site - Reading Gateway</v>
      </c>
      <c r="D7" s="287" t="s">
        <v>9</v>
      </c>
      <c r="E7" s="288"/>
      <c r="F7" s="289"/>
      <c r="G7" s="241" t="str">
        <f>TEXT('SURVEY COVER SHEET '!$B$2,"dd/mm/yyyy")&amp;" - "&amp;'SURVEY COVER SHEET '!$B$4</f>
        <v>19/03/2026 - Ben Wagstffe</v>
      </c>
      <c r="H7" s="290"/>
      <c r="I7" s="290"/>
      <c r="J7" s="290"/>
      <c r="K7" s="290"/>
      <c r="L7" s="290"/>
      <c r="M7" s="290"/>
      <c r="N7" s="290"/>
      <c r="O7" s="290"/>
      <c r="P7" s="290"/>
      <c r="Q7" s="290"/>
      <c r="R7" s="290"/>
      <c r="S7" s="290"/>
      <c r="T7" s="290"/>
      <c r="U7" s="290"/>
      <c r="V7" s="290"/>
      <c r="W7" s="290"/>
      <c r="X7" s="242"/>
    </row>
    <row r="8" spans="1:24" ht="51" customHeight="1">
      <c r="A8" s="303" t="s">
        <v>11</v>
      </c>
      <c r="B8" s="304"/>
      <c r="C8" s="309"/>
      <c r="D8" s="285" t="s">
        <v>10</v>
      </c>
      <c r="E8" s="312"/>
      <c r="F8" s="286"/>
      <c r="G8" s="313"/>
      <c r="H8" s="314"/>
      <c r="I8" s="314"/>
      <c r="J8" s="314"/>
      <c r="K8" s="314"/>
      <c r="L8" s="314"/>
      <c r="M8" s="314"/>
      <c r="N8" s="314"/>
      <c r="O8" s="314"/>
      <c r="P8" s="314"/>
      <c r="Q8" s="314"/>
      <c r="R8" s="314"/>
      <c r="S8" s="314"/>
      <c r="T8" s="314"/>
      <c r="U8" s="314"/>
      <c r="V8" s="314"/>
      <c r="W8" s="314"/>
      <c r="X8" s="315"/>
    </row>
    <row r="9" spans="1:24" ht="27.6" customHeight="1">
      <c r="A9" s="305"/>
      <c r="B9" s="306"/>
      <c r="C9" s="310"/>
      <c r="D9" s="285" t="s">
        <v>12</v>
      </c>
      <c r="E9" s="312"/>
      <c r="F9" s="312"/>
      <c r="G9" s="312"/>
      <c r="H9" s="312"/>
      <c r="I9" s="312"/>
      <c r="J9" s="312"/>
      <c r="K9" s="312"/>
      <c r="L9" s="312"/>
      <c r="M9" s="312"/>
      <c r="N9" s="312"/>
      <c r="O9" s="312"/>
      <c r="P9" s="312"/>
      <c r="Q9" s="312"/>
      <c r="R9" s="312"/>
      <c r="S9" s="312"/>
      <c r="T9" s="312"/>
      <c r="U9" s="312"/>
      <c r="V9" s="312"/>
      <c r="W9" s="312"/>
      <c r="X9" s="316"/>
    </row>
    <row r="10" spans="1:24" ht="34.200000000000003" customHeight="1">
      <c r="A10" s="305"/>
      <c r="B10" s="306"/>
      <c r="C10" s="310"/>
      <c r="D10" s="171"/>
      <c r="E10" s="171"/>
      <c r="F10" s="171"/>
      <c r="G10" s="171"/>
      <c r="H10" s="171"/>
      <c r="I10" s="171"/>
      <c r="J10" s="171"/>
      <c r="K10" s="171"/>
      <c r="L10" s="171"/>
      <c r="M10" s="171"/>
      <c r="N10" s="171"/>
      <c r="O10" s="171"/>
      <c r="P10" s="171"/>
      <c r="Q10" s="171"/>
      <c r="R10" s="171"/>
      <c r="S10" s="171"/>
      <c r="T10" s="171"/>
      <c r="U10" s="171"/>
      <c r="V10" s="171"/>
      <c r="W10" s="171"/>
      <c r="X10" s="316"/>
    </row>
    <row r="11" spans="1:24">
      <c r="A11" s="307"/>
      <c r="B11" s="308"/>
      <c r="C11" s="311"/>
      <c r="D11" s="317" t="s">
        <v>13</v>
      </c>
      <c r="E11" s="303"/>
      <c r="F11" s="303"/>
      <c r="G11" s="303"/>
      <c r="H11" s="303"/>
      <c r="I11" s="303"/>
      <c r="J11" s="303"/>
      <c r="K11" s="303"/>
      <c r="L11" s="303"/>
      <c r="M11" s="303"/>
      <c r="N11" s="303"/>
      <c r="O11" s="303"/>
      <c r="P11" s="303"/>
      <c r="Q11" s="303"/>
      <c r="R11" s="303"/>
      <c r="S11" s="303"/>
      <c r="T11" s="303"/>
      <c r="U11" s="303"/>
      <c r="V11" s="303"/>
      <c r="W11" s="303"/>
      <c r="X11" s="316"/>
    </row>
    <row r="12" spans="1:24" ht="34.200000000000003" customHeight="1">
      <c r="A12" s="260" t="s">
        <v>14</v>
      </c>
      <c r="B12" s="261"/>
      <c r="C12" s="318"/>
      <c r="D12" s="167"/>
      <c r="E12" s="167"/>
      <c r="F12" s="167"/>
      <c r="G12" s="167"/>
      <c r="H12" s="167"/>
      <c r="I12" s="167"/>
      <c r="J12" s="167"/>
      <c r="K12" s="167"/>
      <c r="L12" s="167"/>
      <c r="M12" s="167"/>
      <c r="N12" s="167"/>
      <c r="O12" s="167"/>
      <c r="P12" s="167"/>
      <c r="Q12" s="167"/>
      <c r="R12" s="167"/>
      <c r="S12" s="167"/>
      <c r="T12" s="167"/>
      <c r="U12" s="167"/>
      <c r="V12" s="167"/>
      <c r="W12" s="167"/>
      <c r="X12" s="316"/>
    </row>
    <row r="13" spans="1:24" ht="55.2">
      <c r="A13" s="319"/>
      <c r="B13" s="320"/>
      <c r="C13" s="321"/>
      <c r="D13" s="222" t="s">
        <v>15</v>
      </c>
      <c r="E13" s="223"/>
      <c r="F13" s="223"/>
      <c r="G13" s="223"/>
      <c r="H13" s="223"/>
      <c r="I13" s="223"/>
      <c r="J13" s="223"/>
      <c r="K13" s="223"/>
      <c r="L13" s="223"/>
      <c r="M13" s="223"/>
      <c r="N13" s="223"/>
      <c r="O13" s="223"/>
      <c r="P13" s="223"/>
      <c r="Q13" s="223"/>
      <c r="R13" s="223"/>
      <c r="S13" s="223"/>
      <c r="T13" s="223"/>
      <c r="U13" s="223"/>
      <c r="V13" s="223"/>
      <c r="W13" s="223"/>
      <c r="X13" s="2" t="s">
        <v>16</v>
      </c>
    </row>
    <row r="14" spans="1:24" ht="31.2" customHeight="1">
      <c r="A14" s="7" t="s">
        <v>17</v>
      </c>
      <c r="B14" s="241" t="s">
        <v>85</v>
      </c>
      <c r="C14" s="242"/>
      <c r="D14" s="6"/>
      <c r="E14" s="6"/>
      <c r="F14" s="6"/>
      <c r="G14" s="6"/>
      <c r="H14" s="6"/>
      <c r="I14" s="6"/>
      <c r="J14" s="6"/>
      <c r="K14" s="6"/>
      <c r="L14" s="6"/>
      <c r="M14" s="6"/>
      <c r="N14" s="6"/>
      <c r="O14" s="6"/>
      <c r="P14" s="6"/>
      <c r="Q14" s="6"/>
      <c r="R14" s="6"/>
      <c r="S14" s="6"/>
      <c r="T14" s="6"/>
      <c r="U14" s="6"/>
      <c r="V14" s="6"/>
      <c r="W14" s="6"/>
      <c r="X14" s="12"/>
    </row>
    <row r="15" spans="1:24" ht="31.2" customHeight="1">
      <c r="A15" s="7" t="s">
        <v>19</v>
      </c>
      <c r="B15" s="241" t="s">
        <v>86</v>
      </c>
      <c r="C15" s="242"/>
      <c r="D15" s="6"/>
      <c r="E15" s="6"/>
      <c r="F15" s="6"/>
      <c r="G15" s="6"/>
      <c r="H15" s="6"/>
      <c r="I15" s="6"/>
      <c r="J15" s="6"/>
      <c r="K15" s="6"/>
      <c r="L15" s="6"/>
      <c r="M15" s="6"/>
      <c r="N15" s="6"/>
      <c r="O15" s="6"/>
      <c r="P15" s="6"/>
      <c r="Q15" s="6"/>
      <c r="R15" s="6"/>
      <c r="S15" s="6"/>
      <c r="T15" s="6"/>
      <c r="U15" s="6"/>
      <c r="V15" s="6"/>
      <c r="W15" s="6"/>
      <c r="X15" s="12"/>
    </row>
    <row r="16" spans="1:24" ht="31.2" customHeight="1">
      <c r="A16" s="7" t="s">
        <v>21</v>
      </c>
      <c r="B16" s="241" t="s">
        <v>87</v>
      </c>
      <c r="C16" s="242"/>
      <c r="D16" s="6"/>
      <c r="E16" s="6"/>
      <c r="F16" s="6"/>
      <c r="G16" s="6"/>
      <c r="H16" s="6"/>
      <c r="I16" s="6"/>
      <c r="J16" s="6"/>
      <c r="K16" s="6"/>
      <c r="L16" s="6"/>
      <c r="M16" s="6"/>
      <c r="N16" s="6"/>
      <c r="O16" s="6"/>
      <c r="P16" s="6"/>
      <c r="Q16" s="6"/>
      <c r="R16" s="6"/>
      <c r="S16" s="6"/>
      <c r="T16" s="6"/>
      <c r="U16" s="6"/>
      <c r="V16" s="6"/>
      <c r="W16" s="6"/>
      <c r="X16" s="12"/>
    </row>
    <row r="17" spans="1:24" ht="31.2" customHeight="1">
      <c r="A17" s="7" t="s">
        <v>23</v>
      </c>
      <c r="B17" s="241" t="s">
        <v>88</v>
      </c>
      <c r="C17" s="242"/>
      <c r="D17" s="6"/>
      <c r="E17" s="6"/>
      <c r="F17" s="6"/>
      <c r="G17" s="6"/>
      <c r="H17" s="6"/>
      <c r="I17" s="6"/>
      <c r="J17" s="6"/>
      <c r="K17" s="6"/>
      <c r="L17" s="6"/>
      <c r="M17" s="6"/>
      <c r="N17" s="6"/>
      <c r="O17" s="6"/>
      <c r="P17" s="6"/>
      <c r="Q17" s="6"/>
      <c r="R17" s="6"/>
      <c r="S17" s="6"/>
      <c r="T17" s="6"/>
      <c r="U17" s="6"/>
      <c r="V17" s="6"/>
      <c r="W17" s="6"/>
      <c r="X17" s="12"/>
    </row>
    <row r="18" spans="1:24" ht="43.2" customHeight="1">
      <c r="A18" s="7" t="s">
        <v>25</v>
      </c>
      <c r="B18" s="241" t="s">
        <v>89</v>
      </c>
      <c r="C18" s="242"/>
      <c r="D18" s="6"/>
      <c r="E18" s="6"/>
      <c r="F18" s="6"/>
      <c r="G18" s="6"/>
      <c r="H18" s="6"/>
      <c r="I18" s="6"/>
      <c r="J18" s="6"/>
      <c r="K18" s="6"/>
      <c r="L18" s="6"/>
      <c r="M18" s="6"/>
      <c r="N18" s="6"/>
      <c r="O18" s="6"/>
      <c r="P18" s="6"/>
      <c r="Q18" s="6"/>
      <c r="R18" s="6"/>
      <c r="S18" s="6"/>
      <c r="T18" s="6"/>
      <c r="U18" s="6"/>
      <c r="V18" s="6"/>
      <c r="W18" s="6"/>
      <c r="X18" s="12"/>
    </row>
    <row r="19" spans="1:24" ht="31.2" customHeight="1">
      <c r="A19" s="7" t="s">
        <v>52</v>
      </c>
      <c r="B19" s="241" t="s">
        <v>90</v>
      </c>
      <c r="C19" s="242"/>
      <c r="D19" s="6"/>
      <c r="E19" s="6"/>
      <c r="F19" s="6"/>
      <c r="G19" s="6"/>
      <c r="H19" s="6"/>
      <c r="I19" s="6"/>
      <c r="J19" s="6"/>
      <c r="K19" s="6"/>
      <c r="L19" s="6"/>
      <c r="M19" s="6"/>
      <c r="N19" s="6"/>
      <c r="O19" s="6"/>
      <c r="P19" s="6"/>
      <c r="Q19" s="6"/>
      <c r="R19" s="6"/>
      <c r="S19" s="6"/>
      <c r="T19" s="6"/>
      <c r="U19" s="6"/>
      <c r="V19" s="6"/>
      <c r="W19" s="6"/>
      <c r="X19" s="12"/>
    </row>
    <row r="20" spans="1:24" ht="31.2" customHeight="1">
      <c r="A20" s="7" t="s">
        <v>73</v>
      </c>
      <c r="B20" s="241" t="s">
        <v>91</v>
      </c>
      <c r="C20" s="242"/>
      <c r="D20" s="6"/>
      <c r="E20" s="6"/>
      <c r="F20" s="6"/>
      <c r="G20" s="6"/>
      <c r="H20" s="6"/>
      <c r="I20" s="6"/>
      <c r="J20" s="6"/>
      <c r="K20" s="6"/>
      <c r="L20" s="6"/>
      <c r="M20" s="6"/>
      <c r="N20" s="6"/>
      <c r="O20" s="6"/>
      <c r="P20" s="6"/>
      <c r="Q20" s="6"/>
      <c r="R20" s="6"/>
      <c r="S20" s="6"/>
      <c r="T20" s="6"/>
      <c r="U20" s="6"/>
      <c r="V20" s="6"/>
      <c r="W20" s="6"/>
      <c r="X20" s="12"/>
    </row>
    <row r="21" spans="1:24" ht="31.2" customHeight="1">
      <c r="A21" s="7" t="s">
        <v>92</v>
      </c>
      <c r="B21" s="241" t="s">
        <v>93</v>
      </c>
      <c r="C21" s="242"/>
      <c r="D21" s="6"/>
      <c r="E21" s="6"/>
      <c r="F21" s="6"/>
      <c r="G21" s="6"/>
      <c r="H21" s="6"/>
      <c r="I21" s="6"/>
      <c r="J21" s="6"/>
      <c r="K21" s="6"/>
      <c r="L21" s="6"/>
      <c r="M21" s="6"/>
      <c r="N21" s="6"/>
      <c r="O21" s="6"/>
      <c r="P21" s="6"/>
      <c r="Q21" s="6"/>
      <c r="R21" s="6"/>
      <c r="S21" s="6"/>
      <c r="T21" s="6"/>
      <c r="U21" s="6"/>
      <c r="V21" s="6"/>
      <c r="W21" s="6"/>
      <c r="X21" s="12"/>
    </row>
    <row r="22" spans="1:24">
      <c r="A22" s="245" t="s">
        <v>27</v>
      </c>
      <c r="B22" s="246"/>
      <c r="C22" s="329"/>
      <c r="D22" s="126" t="str">
        <f>IF(COUNTA(D14:D21)&lt;8,"",
COUNTIF(D14:D21,"Yes"))</f>
        <v/>
      </c>
      <c r="E22" s="126" t="str">
        <f t="shared" ref="E22:W22" si="0">IF(COUNTA(E14:E21)&lt;8,"",
COUNTIF(E14:E21,"Yes"))</f>
        <v/>
      </c>
      <c r="F22" s="126" t="str">
        <f t="shared" si="0"/>
        <v/>
      </c>
      <c r="G22" s="126" t="str">
        <f t="shared" si="0"/>
        <v/>
      </c>
      <c r="H22" s="126" t="str">
        <f t="shared" si="0"/>
        <v/>
      </c>
      <c r="I22" s="126"/>
      <c r="J22" s="126"/>
      <c r="K22" s="126"/>
      <c r="L22" s="126"/>
      <c r="M22" s="126"/>
      <c r="N22" s="126" t="str">
        <f t="shared" si="0"/>
        <v/>
      </c>
      <c r="O22" s="126" t="str">
        <f t="shared" si="0"/>
        <v/>
      </c>
      <c r="P22" s="126" t="str">
        <f t="shared" si="0"/>
        <v/>
      </c>
      <c r="Q22" s="126" t="str">
        <f t="shared" si="0"/>
        <v/>
      </c>
      <c r="R22" s="126" t="str">
        <f t="shared" si="0"/>
        <v/>
      </c>
      <c r="S22" s="126" t="str">
        <f t="shared" si="0"/>
        <v/>
      </c>
      <c r="T22" s="126" t="str">
        <f t="shared" si="0"/>
        <v/>
      </c>
      <c r="U22" s="126" t="str">
        <f t="shared" si="0"/>
        <v/>
      </c>
      <c r="V22" s="126" t="str">
        <f t="shared" si="0"/>
        <v/>
      </c>
      <c r="W22" s="126" t="str">
        <f t="shared" si="0"/>
        <v/>
      </c>
      <c r="X22" s="127"/>
    </row>
    <row r="23" spans="1:24">
      <c r="A23" s="247" t="s">
        <v>94</v>
      </c>
      <c r="B23" s="247"/>
      <c r="C23" s="2" t="s">
        <v>29</v>
      </c>
      <c r="D23" s="330" t="s">
        <v>30</v>
      </c>
      <c r="E23" s="218"/>
      <c r="F23" s="218"/>
      <c r="G23" s="218"/>
      <c r="H23" s="218"/>
      <c r="I23" s="218"/>
      <c r="J23" s="218"/>
      <c r="K23" s="218"/>
      <c r="L23" s="218"/>
      <c r="M23" s="218"/>
      <c r="N23" s="218"/>
      <c r="O23" s="218"/>
      <c r="P23" s="218"/>
      <c r="Q23" s="218"/>
      <c r="R23" s="218"/>
      <c r="S23" s="218"/>
      <c r="T23" s="218"/>
      <c r="U23" s="218"/>
      <c r="V23" s="218"/>
      <c r="W23" s="219"/>
      <c r="X23" s="322"/>
    </row>
    <row r="24" spans="1:24" ht="24" customHeight="1">
      <c r="A24" s="325" t="s">
        <v>95</v>
      </c>
      <c r="B24" s="326"/>
      <c r="C24" s="7" t="s">
        <v>32</v>
      </c>
      <c r="D24" s="125" t="str">
        <f>IF(COUNTA(D14:D21)&lt;8,"",
IF(D22=8,"✓",""))</f>
        <v/>
      </c>
      <c r="E24" s="125" t="str">
        <f t="shared" ref="E24:W24" si="1">IF(COUNTA(E14:E21)&lt;8,"",
IF(E22=8,"✓",""))</f>
        <v/>
      </c>
      <c r="F24" s="125" t="str">
        <f t="shared" si="1"/>
        <v/>
      </c>
      <c r="G24" s="125" t="str">
        <f t="shared" si="1"/>
        <v/>
      </c>
      <c r="H24" s="125" t="str">
        <f t="shared" si="1"/>
        <v/>
      </c>
      <c r="I24" s="125"/>
      <c r="J24" s="125"/>
      <c r="K24" s="125"/>
      <c r="L24" s="125"/>
      <c r="M24" s="125"/>
      <c r="N24" s="125" t="str">
        <f t="shared" si="1"/>
        <v/>
      </c>
      <c r="O24" s="125" t="str">
        <f t="shared" si="1"/>
        <v/>
      </c>
      <c r="P24" s="125" t="str">
        <f t="shared" si="1"/>
        <v/>
      </c>
      <c r="Q24" s="125" t="str">
        <f t="shared" si="1"/>
        <v/>
      </c>
      <c r="R24" s="125" t="str">
        <f t="shared" si="1"/>
        <v/>
      </c>
      <c r="S24" s="125" t="str">
        <f t="shared" si="1"/>
        <v/>
      </c>
      <c r="T24" s="125" t="str">
        <f t="shared" si="1"/>
        <v/>
      </c>
      <c r="U24" s="125" t="str">
        <f t="shared" si="1"/>
        <v/>
      </c>
      <c r="V24" s="125" t="str">
        <f t="shared" si="1"/>
        <v/>
      </c>
      <c r="W24" s="125" t="str">
        <f t="shared" si="1"/>
        <v/>
      </c>
      <c r="X24" s="323"/>
    </row>
    <row r="25" spans="1:24" ht="24" customHeight="1">
      <c r="A25" s="327" t="s">
        <v>96</v>
      </c>
      <c r="B25" s="328"/>
      <c r="C25" s="7" t="s">
        <v>34</v>
      </c>
      <c r="D25" s="125" t="str">
        <f>IF(COUNTA(D14:D21)&lt;8,"",
IF(OR(D22=7,D22=6),"✓",""))</f>
        <v/>
      </c>
      <c r="E25" s="125" t="str">
        <f t="shared" ref="E25:W25" si="2">IF(COUNTA(E14:E21)&lt;8,"",
IF(OR(E22=7,E22=6),"✓",""))</f>
        <v/>
      </c>
      <c r="F25" s="125" t="str">
        <f t="shared" si="2"/>
        <v/>
      </c>
      <c r="G25" s="125" t="str">
        <f t="shared" si="2"/>
        <v/>
      </c>
      <c r="H25" s="125" t="str">
        <f t="shared" si="2"/>
        <v/>
      </c>
      <c r="I25" s="125"/>
      <c r="J25" s="125"/>
      <c r="K25" s="125"/>
      <c r="L25" s="125"/>
      <c r="M25" s="125"/>
      <c r="N25" s="125" t="str">
        <f t="shared" si="2"/>
        <v/>
      </c>
      <c r="O25" s="125" t="str">
        <f t="shared" si="2"/>
        <v/>
      </c>
      <c r="P25" s="125" t="str">
        <f t="shared" si="2"/>
        <v/>
      </c>
      <c r="Q25" s="125" t="str">
        <f t="shared" si="2"/>
        <v/>
      </c>
      <c r="R25" s="125" t="str">
        <f t="shared" si="2"/>
        <v/>
      </c>
      <c r="S25" s="125" t="str">
        <f t="shared" si="2"/>
        <v/>
      </c>
      <c r="T25" s="125" t="str">
        <f t="shared" si="2"/>
        <v/>
      </c>
      <c r="U25" s="125" t="str">
        <f t="shared" si="2"/>
        <v/>
      </c>
      <c r="V25" s="125" t="str">
        <f t="shared" si="2"/>
        <v/>
      </c>
      <c r="W25" s="125" t="str">
        <f t="shared" si="2"/>
        <v/>
      </c>
      <c r="X25" s="323"/>
    </row>
    <row r="26" spans="1:24" ht="24" customHeight="1">
      <c r="A26" s="327" t="s">
        <v>97</v>
      </c>
      <c r="B26" s="328"/>
      <c r="C26" s="7" t="s">
        <v>36</v>
      </c>
      <c r="D26" s="125" t="str">
        <f>IF(COUNTA(D14:D21)&lt;8,"",
IF(D22&lt;=5,"✓",""))</f>
        <v/>
      </c>
      <c r="E26" s="125" t="str">
        <f t="shared" ref="E26:W26" si="3">IF(COUNTA(E14:E21)&lt;8,"",
IF(E22&lt;=5,"✓",""))</f>
        <v/>
      </c>
      <c r="F26" s="125" t="str">
        <f t="shared" si="3"/>
        <v/>
      </c>
      <c r="G26" s="125" t="str">
        <f t="shared" si="3"/>
        <v/>
      </c>
      <c r="H26" s="125" t="str">
        <f t="shared" si="3"/>
        <v/>
      </c>
      <c r="I26" s="125"/>
      <c r="J26" s="125"/>
      <c r="K26" s="125"/>
      <c r="L26" s="125"/>
      <c r="M26" s="125"/>
      <c r="N26" s="125" t="str">
        <f t="shared" si="3"/>
        <v/>
      </c>
      <c r="O26" s="125" t="str">
        <f t="shared" si="3"/>
        <v/>
      </c>
      <c r="P26" s="125" t="str">
        <f t="shared" si="3"/>
        <v/>
      </c>
      <c r="Q26" s="125" t="str">
        <f t="shared" si="3"/>
        <v/>
      </c>
      <c r="R26" s="125" t="str">
        <f t="shared" si="3"/>
        <v/>
      </c>
      <c r="S26" s="125" t="str">
        <f t="shared" si="3"/>
        <v/>
      </c>
      <c r="T26" s="125" t="str">
        <f t="shared" si="3"/>
        <v/>
      </c>
      <c r="U26" s="125" t="str">
        <f t="shared" si="3"/>
        <v/>
      </c>
      <c r="V26" s="125" t="str">
        <f t="shared" si="3"/>
        <v/>
      </c>
      <c r="W26" s="125" t="str">
        <f t="shared" si="3"/>
        <v/>
      </c>
      <c r="X26" s="324"/>
    </row>
    <row r="27" spans="1:24">
      <c r="A27" s="254" t="s">
        <v>37</v>
      </c>
      <c r="B27" s="255"/>
      <c r="C27" s="255"/>
      <c r="D27" s="255"/>
      <c r="E27" s="255"/>
      <c r="F27" s="255"/>
      <c r="G27" s="255"/>
      <c r="H27" s="255"/>
      <c r="I27" s="255"/>
      <c r="J27" s="255"/>
      <c r="K27" s="255"/>
      <c r="L27" s="255"/>
      <c r="M27" s="255"/>
      <c r="N27" s="255"/>
      <c r="O27" s="255"/>
      <c r="P27" s="255"/>
      <c r="Q27" s="255"/>
      <c r="R27" s="255"/>
      <c r="S27" s="255"/>
      <c r="T27" s="255"/>
      <c r="U27" s="255"/>
      <c r="V27" s="255"/>
      <c r="W27" s="255"/>
      <c r="X27" s="256"/>
    </row>
    <row r="28" spans="1:24">
      <c r="A28" s="257"/>
      <c r="B28" s="258"/>
      <c r="C28" s="258"/>
      <c r="D28" s="258"/>
      <c r="E28" s="258"/>
      <c r="F28" s="258"/>
      <c r="G28" s="258"/>
      <c r="H28" s="258"/>
      <c r="I28" s="258"/>
      <c r="J28" s="258"/>
      <c r="K28" s="258"/>
      <c r="L28" s="258"/>
      <c r="M28" s="258"/>
      <c r="N28" s="258"/>
      <c r="O28" s="258"/>
      <c r="P28" s="258"/>
      <c r="Q28" s="258"/>
      <c r="R28" s="258"/>
      <c r="S28" s="258"/>
      <c r="T28" s="258"/>
      <c r="U28" s="258"/>
      <c r="V28" s="258"/>
      <c r="W28" s="258"/>
      <c r="X28" s="259"/>
    </row>
    <row r="29" spans="1:24">
      <c r="A29" s="297" t="s">
        <v>38</v>
      </c>
      <c r="B29" s="298"/>
      <c r="C29" s="298"/>
      <c r="D29" s="298"/>
      <c r="E29" s="298"/>
      <c r="F29" s="298"/>
      <c r="G29" s="298"/>
      <c r="H29" s="298"/>
      <c r="I29" s="298"/>
      <c r="J29" s="298"/>
      <c r="K29" s="298"/>
      <c r="L29" s="298"/>
      <c r="M29" s="298"/>
      <c r="N29" s="298"/>
      <c r="O29" s="298"/>
      <c r="P29" s="298"/>
      <c r="Q29" s="298"/>
      <c r="R29" s="298"/>
      <c r="S29" s="298"/>
      <c r="T29" s="298"/>
      <c r="U29" s="298"/>
      <c r="V29" s="298"/>
      <c r="W29" s="298"/>
      <c r="X29" s="299"/>
    </row>
    <row r="30" spans="1:24" ht="27" customHeight="1">
      <c r="A30" s="262" t="s">
        <v>98</v>
      </c>
      <c r="B30" s="263"/>
      <c r="C30" s="263"/>
      <c r="D30" s="263"/>
      <c r="E30" s="263"/>
      <c r="F30" s="263"/>
      <c r="G30" s="263"/>
      <c r="H30" s="263"/>
      <c r="I30" s="263"/>
      <c r="J30" s="263"/>
      <c r="K30" s="263"/>
      <c r="L30" s="263"/>
      <c r="M30" s="263"/>
      <c r="N30" s="263"/>
      <c r="O30" s="263"/>
      <c r="P30" s="263"/>
      <c r="Q30" s="263"/>
      <c r="R30" s="263"/>
      <c r="S30" s="263"/>
      <c r="T30" s="263"/>
      <c r="U30" s="263"/>
      <c r="V30" s="263"/>
      <c r="W30" s="263"/>
      <c r="X30" s="264"/>
    </row>
    <row r="31" spans="1:24">
      <c r="A31" s="268" t="s">
        <v>99</v>
      </c>
      <c r="B31" s="269"/>
      <c r="C31" s="269"/>
      <c r="D31" s="269"/>
      <c r="E31" s="269"/>
      <c r="F31" s="269"/>
      <c r="G31" s="269"/>
      <c r="H31" s="269"/>
      <c r="I31" s="269"/>
      <c r="J31" s="269"/>
      <c r="K31" s="269"/>
      <c r="L31" s="269"/>
      <c r="M31" s="269"/>
      <c r="N31" s="269"/>
      <c r="O31" s="269"/>
      <c r="P31" s="269"/>
      <c r="Q31" s="269"/>
      <c r="R31" s="269"/>
      <c r="S31" s="269"/>
      <c r="T31" s="269"/>
      <c r="U31" s="269"/>
      <c r="V31" s="269"/>
      <c r="W31" s="269"/>
      <c r="X31" s="270"/>
    </row>
    <row r="32" spans="1:24" ht="51.6" customHeight="1">
      <c r="A32" s="331" t="s">
        <v>100</v>
      </c>
      <c r="B32" s="332"/>
      <c r="C32" s="332"/>
      <c r="D32" s="332"/>
      <c r="E32" s="332"/>
      <c r="F32" s="332"/>
      <c r="G32" s="332"/>
      <c r="H32" s="332"/>
      <c r="I32" s="332"/>
      <c r="J32" s="332"/>
      <c r="K32" s="332"/>
      <c r="L32" s="332"/>
      <c r="M32" s="332"/>
      <c r="N32" s="332"/>
      <c r="O32" s="332"/>
      <c r="P32" s="332"/>
      <c r="Q32" s="332"/>
      <c r="R32" s="332"/>
      <c r="S32" s="332"/>
      <c r="T32" s="332"/>
      <c r="U32" s="332"/>
      <c r="V32" s="332"/>
      <c r="W32" s="332"/>
      <c r="X32" s="333"/>
    </row>
    <row r="35" spans="1:34">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row>
    <row r="36" spans="1:34">
      <c r="A36" s="28"/>
      <c r="B36" s="28"/>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row>
    <row r="37" spans="1:34">
      <c r="A37" s="29"/>
      <c r="B37" s="29"/>
      <c r="C37" s="29"/>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row>
    <row r="38" spans="1:34">
      <c r="A38" s="28"/>
      <c r="B38" s="28"/>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row>
    <row r="39" spans="1:34">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row>
    <row r="40" spans="1:34">
      <c r="A40" s="48"/>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row>
    <row r="41" spans="1:34">
      <c r="A41" s="25"/>
      <c r="B41" s="25"/>
      <c r="C41" s="20"/>
      <c r="D41" s="29"/>
      <c r="E41" s="29"/>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row>
    <row r="42" spans="1:34">
      <c r="A42" s="25"/>
      <c r="B42" s="25"/>
      <c r="C42" s="20"/>
      <c r="D42" s="25"/>
      <c r="E42" s="25"/>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row>
    <row r="43" spans="1:34">
      <c r="A43" s="25"/>
      <c r="B43" s="25"/>
      <c r="C43" s="20"/>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49"/>
    </row>
    <row r="44" spans="1:34">
      <c r="A44" s="25"/>
      <c r="B44" s="25"/>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49"/>
    </row>
    <row r="45" spans="1:34">
      <c r="A45" s="25"/>
      <c r="B45" s="25"/>
      <c r="C45" s="20"/>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49"/>
    </row>
    <row r="46" spans="1:34">
      <c r="A46" s="30"/>
      <c r="B46" s="30"/>
      <c r="C46" s="3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49"/>
    </row>
    <row r="47" spans="1:34">
      <c r="A47" s="30"/>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row>
    <row r="48" spans="1:34" ht="15">
      <c r="A48" s="17"/>
      <c r="B48" s="19"/>
      <c r="C48" s="19"/>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1"/>
    </row>
    <row r="49" spans="1:34" ht="15">
      <c r="A49" s="17"/>
      <c r="B49" s="19"/>
      <c r="C49" s="19"/>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1"/>
    </row>
    <row r="50" spans="1:34" ht="15">
      <c r="A50" s="17"/>
      <c r="B50" s="19"/>
      <c r="C50" s="19"/>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1"/>
    </row>
    <row r="51" spans="1:34" ht="15">
      <c r="A51" s="17"/>
      <c r="B51" s="19"/>
      <c r="C51" s="19"/>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1"/>
    </row>
    <row r="52" spans="1:34" ht="15">
      <c r="A52" s="17"/>
      <c r="B52" s="19"/>
      <c r="C52" s="19"/>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1"/>
    </row>
    <row r="53" spans="1:34" ht="15">
      <c r="A53" s="17"/>
      <c r="B53" s="19"/>
      <c r="C53" s="19"/>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1"/>
    </row>
    <row r="54" spans="1:34" ht="15">
      <c r="A54" s="17"/>
      <c r="B54" s="19"/>
      <c r="C54" s="19"/>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1"/>
    </row>
    <row r="55" spans="1:34">
      <c r="A55" s="37"/>
      <c r="B55" s="37"/>
      <c r="C55" s="37"/>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row>
    <row r="56" spans="1:34">
      <c r="A56" s="37"/>
      <c r="B56" s="37"/>
      <c r="C56" s="37"/>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row>
    <row r="57" spans="1:34">
      <c r="A57" s="30"/>
      <c r="B57" s="30"/>
      <c r="C57" s="28"/>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18"/>
    </row>
    <row r="58" spans="1:34">
      <c r="A58" s="19"/>
      <c r="B58" s="19"/>
      <c r="C58" s="17"/>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17"/>
    </row>
    <row r="59" spans="1:34">
      <c r="A59" s="19"/>
      <c r="B59" s="19"/>
      <c r="C59" s="17"/>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17"/>
    </row>
    <row r="60" spans="1:34">
      <c r="A60" s="19"/>
      <c r="B60" s="19"/>
      <c r="C60" s="17"/>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17"/>
    </row>
    <row r="61" spans="1:34">
      <c r="A61" s="30"/>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row>
    <row r="62" spans="1:34">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row>
    <row r="63" spans="1:34">
      <c r="A63" s="28"/>
      <c r="B63" s="28"/>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row>
    <row r="64" spans="1:34">
      <c r="A64" s="50"/>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row>
  </sheetData>
  <sheetProtection algorithmName="SHA-512" hashValue="vBJGiA+C7x02vI2qS945Nb3YFfA5kIOU6PEucDl0qJ3qZeeOXDtHwDahWJytjHGvt8C7RJZR60Kh80O287PLdg==" saltValue="PR48biCKfuB/8VjukZstKg==" spinCount="100000" sheet="1" objects="1" scenarios="1"/>
  <mergeCells count="38">
    <mergeCell ref="A27:X27"/>
    <mergeCell ref="A28:X28"/>
    <mergeCell ref="A29:X29"/>
    <mergeCell ref="A30:X30"/>
    <mergeCell ref="A32:X32"/>
    <mergeCell ref="A31:X31"/>
    <mergeCell ref="X23:X26"/>
    <mergeCell ref="A24:B24"/>
    <mergeCell ref="A25:B25"/>
    <mergeCell ref="A26:B26"/>
    <mergeCell ref="B14:C14"/>
    <mergeCell ref="B15:C15"/>
    <mergeCell ref="B16:C16"/>
    <mergeCell ref="B17:C17"/>
    <mergeCell ref="B18:C18"/>
    <mergeCell ref="B19:C19"/>
    <mergeCell ref="B20:C20"/>
    <mergeCell ref="B21:C21"/>
    <mergeCell ref="A22:C22"/>
    <mergeCell ref="A23:B23"/>
    <mergeCell ref="D23:W23"/>
    <mergeCell ref="A8:B11"/>
    <mergeCell ref="C8:C11"/>
    <mergeCell ref="D8:F8"/>
    <mergeCell ref="G8:X8"/>
    <mergeCell ref="D9:W9"/>
    <mergeCell ref="X9:X12"/>
    <mergeCell ref="D11:W11"/>
    <mergeCell ref="A12:C13"/>
    <mergeCell ref="D13:W13"/>
    <mergeCell ref="A7:B7"/>
    <mergeCell ref="D7:F7"/>
    <mergeCell ref="G7:X7"/>
    <mergeCell ref="A1:X1"/>
    <mergeCell ref="A3:X3"/>
    <mergeCell ref="A4:X4"/>
    <mergeCell ref="A5:X5"/>
    <mergeCell ref="A6:X6"/>
  </mergeCells>
  <dataValidations count="1">
    <dataValidation type="list" allowBlank="1" showInputMessage="1" showErrorMessage="1" sqref="D48:AG54 D14:W21" xr:uid="{EDFD86FD-D3FC-4BC7-AD5B-6B24807B84D9}">
      <formula1>"Yes, No"</formula1>
    </dataValidation>
  </dataValidations>
  <hyperlinks>
    <hyperlink ref="A31" r:id="rId1" display="http://www.wfduk.org/sites/default/files/UKTAG classification of alien species working paper v8.pdf" xr:uid="{6BDA1916-C41D-4DCF-A019-E9A0384DB23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DF914-C5BB-4CE8-8629-9D8FA7945BCD}">
  <sheetPr>
    <tabColor theme="9" tint="0.39997558519241921"/>
  </sheetPr>
  <dimension ref="A1:AY80"/>
  <sheetViews>
    <sheetView topLeftCell="A4" zoomScale="55" zoomScaleNormal="55" workbookViewId="0">
      <selection activeCell="O42" sqref="O42"/>
    </sheetView>
  </sheetViews>
  <sheetFormatPr defaultRowHeight="14.4"/>
  <cols>
    <col min="1" max="1" width="5.6640625" customWidth="1"/>
    <col min="2" max="2" width="41.109375" customWidth="1"/>
    <col min="3" max="3" width="47.21875" customWidth="1"/>
    <col min="4" max="51" width="12.109375" customWidth="1"/>
  </cols>
  <sheetData>
    <row r="1" spans="1:51">
      <c r="A1" s="334" t="s">
        <v>63</v>
      </c>
      <c r="B1" s="335"/>
      <c r="C1" s="335"/>
      <c r="D1" s="335"/>
      <c r="E1" s="335"/>
      <c r="F1" s="335"/>
      <c r="G1" s="335"/>
      <c r="H1" s="335"/>
      <c r="I1" s="335"/>
      <c r="J1" s="335"/>
      <c r="K1" s="335"/>
      <c r="L1" s="335"/>
      <c r="M1" s="335"/>
      <c r="N1" s="335"/>
      <c r="O1" s="335"/>
      <c r="P1" s="335"/>
      <c r="Q1" s="335"/>
      <c r="R1" s="335"/>
      <c r="S1" s="335"/>
      <c r="T1" s="335"/>
      <c r="U1" s="335"/>
      <c r="V1" s="335"/>
      <c r="W1" s="335"/>
      <c r="X1" s="336"/>
      <c r="AA1" s="27"/>
      <c r="AB1" s="27"/>
      <c r="AC1" s="27"/>
      <c r="AD1" s="27"/>
      <c r="AE1" s="27"/>
      <c r="AF1" s="27"/>
      <c r="AG1" s="27"/>
      <c r="AH1" s="27"/>
      <c r="AI1" s="27"/>
      <c r="AJ1" s="27"/>
      <c r="AK1" s="27"/>
      <c r="AL1" s="27"/>
      <c r="AM1" s="27"/>
      <c r="AN1" s="27"/>
      <c r="AO1" s="27"/>
      <c r="AP1" s="27"/>
      <c r="AQ1" s="27"/>
      <c r="AR1" s="27"/>
      <c r="AS1" s="27"/>
      <c r="AT1" s="27"/>
      <c r="AU1" s="27"/>
      <c r="AV1" s="27"/>
      <c r="AW1" s="27"/>
      <c r="AX1" s="27"/>
      <c r="AY1" s="27"/>
    </row>
    <row r="2" spans="1:51">
      <c r="A2" s="14" t="s">
        <v>64</v>
      </c>
      <c r="B2" s="15"/>
      <c r="C2" s="15"/>
      <c r="D2" s="15"/>
      <c r="E2" s="15"/>
      <c r="F2" s="15"/>
      <c r="G2" s="15"/>
      <c r="H2" s="15"/>
      <c r="I2" s="15"/>
      <c r="J2" s="15"/>
      <c r="K2" s="15"/>
      <c r="L2" s="15"/>
      <c r="M2" s="15"/>
      <c r="N2" s="15"/>
      <c r="O2" s="15"/>
      <c r="P2" s="15"/>
      <c r="Q2" s="15"/>
      <c r="R2" s="15"/>
      <c r="S2" s="15"/>
      <c r="T2" s="15"/>
      <c r="U2" s="15"/>
      <c r="V2" s="15"/>
      <c r="W2" s="15"/>
      <c r="X2" s="16"/>
      <c r="AA2" s="28"/>
      <c r="AB2" s="28"/>
      <c r="AC2" s="28"/>
      <c r="AD2" s="28"/>
      <c r="AE2" s="28"/>
      <c r="AF2" s="28"/>
      <c r="AG2" s="28"/>
      <c r="AH2" s="28"/>
      <c r="AI2" s="28"/>
      <c r="AJ2" s="28"/>
      <c r="AK2" s="28"/>
      <c r="AL2" s="28"/>
      <c r="AM2" s="28"/>
      <c r="AN2" s="28"/>
      <c r="AO2" s="28"/>
      <c r="AP2" s="28"/>
      <c r="AQ2" s="28"/>
      <c r="AR2" s="28"/>
      <c r="AS2" s="28"/>
      <c r="AT2" s="28"/>
      <c r="AU2" s="28"/>
      <c r="AV2" s="28"/>
      <c r="AW2" s="28"/>
      <c r="AX2" s="28"/>
      <c r="AY2" s="28"/>
    </row>
    <row r="3" spans="1:51" ht="14.4" customHeight="1">
      <c r="A3" s="294" t="s">
        <v>65</v>
      </c>
      <c r="B3" s="295"/>
      <c r="C3" s="295"/>
      <c r="D3" s="295"/>
      <c r="E3" s="295"/>
      <c r="F3" s="295"/>
      <c r="G3" s="295"/>
      <c r="H3" s="295"/>
      <c r="I3" s="295"/>
      <c r="J3" s="295"/>
      <c r="K3" s="295"/>
      <c r="L3" s="295"/>
      <c r="M3" s="295"/>
      <c r="N3" s="295"/>
      <c r="O3" s="295"/>
      <c r="P3" s="295"/>
      <c r="Q3" s="295"/>
      <c r="R3" s="295"/>
      <c r="S3" s="295"/>
      <c r="T3" s="295"/>
      <c r="U3" s="295"/>
      <c r="V3" s="295"/>
      <c r="W3" s="295"/>
      <c r="X3" s="296"/>
      <c r="AA3" s="29"/>
      <c r="AB3" s="29"/>
      <c r="AC3" s="29"/>
      <c r="AD3" s="29"/>
      <c r="AE3" s="29"/>
      <c r="AF3" s="29"/>
      <c r="AG3" s="29"/>
      <c r="AH3" s="29"/>
      <c r="AI3" s="29"/>
      <c r="AJ3" s="29"/>
      <c r="AK3" s="29"/>
      <c r="AL3" s="29"/>
      <c r="AM3" s="29"/>
      <c r="AN3" s="29"/>
      <c r="AO3" s="29"/>
      <c r="AP3" s="29"/>
      <c r="AQ3" s="29"/>
      <c r="AR3" s="29"/>
      <c r="AS3" s="29"/>
      <c r="AT3" s="29"/>
      <c r="AU3" s="29"/>
      <c r="AV3" s="29"/>
      <c r="AW3" s="29"/>
      <c r="AX3" s="29"/>
      <c r="AY3" s="29"/>
    </row>
    <row r="4" spans="1:51">
      <c r="A4" s="297" t="s">
        <v>3</v>
      </c>
      <c r="B4" s="298"/>
      <c r="C4" s="298"/>
      <c r="D4" s="298"/>
      <c r="E4" s="298"/>
      <c r="F4" s="298"/>
      <c r="G4" s="298"/>
      <c r="H4" s="298"/>
      <c r="I4" s="298"/>
      <c r="J4" s="298"/>
      <c r="K4" s="298"/>
      <c r="L4" s="298"/>
      <c r="M4" s="298"/>
      <c r="N4" s="298"/>
      <c r="O4" s="298"/>
      <c r="P4" s="298"/>
      <c r="Q4" s="298"/>
      <c r="R4" s="298"/>
      <c r="S4" s="298"/>
      <c r="T4" s="298"/>
      <c r="U4" s="298"/>
      <c r="V4" s="298"/>
      <c r="W4" s="298"/>
      <c r="X4" s="299"/>
      <c r="AA4" s="28"/>
      <c r="AB4" s="28"/>
      <c r="AC4" s="28"/>
      <c r="AD4" s="28"/>
      <c r="AE4" s="28"/>
      <c r="AF4" s="28"/>
      <c r="AG4" s="28"/>
      <c r="AH4" s="28"/>
      <c r="AI4" s="28"/>
      <c r="AJ4" s="28"/>
      <c r="AK4" s="28"/>
      <c r="AL4" s="28"/>
      <c r="AM4" s="28"/>
      <c r="AN4" s="28"/>
      <c r="AO4" s="28"/>
      <c r="AP4" s="28"/>
      <c r="AQ4" s="28"/>
      <c r="AR4" s="28"/>
      <c r="AS4" s="28"/>
      <c r="AT4" s="28"/>
      <c r="AU4" s="28"/>
      <c r="AV4" s="28"/>
      <c r="AW4" s="28"/>
      <c r="AX4" s="28"/>
      <c r="AY4" s="28"/>
    </row>
    <row r="5" spans="1:51" ht="70.2" customHeight="1">
      <c r="A5" s="257"/>
      <c r="B5" s="258"/>
      <c r="C5" s="258"/>
      <c r="D5" s="258"/>
      <c r="E5" s="258"/>
      <c r="F5" s="258"/>
      <c r="G5" s="258"/>
      <c r="H5" s="258"/>
      <c r="I5" s="258"/>
      <c r="J5" s="258"/>
      <c r="K5" s="258"/>
      <c r="L5" s="258"/>
      <c r="M5" s="258"/>
      <c r="N5" s="258"/>
      <c r="O5" s="258"/>
      <c r="P5" s="258"/>
      <c r="Q5" s="258"/>
      <c r="R5" s="258"/>
      <c r="S5" s="258"/>
      <c r="T5" s="258"/>
      <c r="U5" s="258"/>
      <c r="V5" s="258"/>
      <c r="W5" s="258"/>
      <c r="X5" s="259"/>
      <c r="AA5" s="21"/>
      <c r="AB5" s="21"/>
      <c r="AC5" s="21"/>
      <c r="AD5" s="21"/>
      <c r="AE5" s="21"/>
      <c r="AF5" s="21"/>
      <c r="AG5" s="21"/>
      <c r="AH5" s="21"/>
      <c r="AI5" s="21"/>
      <c r="AJ5" s="21"/>
      <c r="AK5" s="21"/>
      <c r="AL5" s="21"/>
      <c r="AM5" s="21"/>
      <c r="AN5" s="21"/>
      <c r="AO5" s="21"/>
      <c r="AP5" s="21"/>
      <c r="AQ5" s="21"/>
      <c r="AR5" s="21"/>
      <c r="AS5" s="21"/>
      <c r="AT5" s="21"/>
      <c r="AU5" s="21"/>
      <c r="AV5" s="21"/>
      <c r="AW5" s="21"/>
      <c r="AX5" s="21"/>
      <c r="AY5" s="21"/>
    </row>
    <row r="6" spans="1:51">
      <c r="A6" s="193" t="s">
        <v>7</v>
      </c>
      <c r="B6" s="194"/>
      <c r="C6" s="194"/>
      <c r="D6" s="194"/>
      <c r="E6" s="194"/>
      <c r="F6" s="194"/>
      <c r="G6" s="194"/>
      <c r="H6" s="194"/>
      <c r="I6" s="194"/>
      <c r="J6" s="194"/>
      <c r="K6" s="194"/>
      <c r="L6" s="194"/>
      <c r="M6" s="194"/>
      <c r="N6" s="194"/>
      <c r="O6" s="194"/>
      <c r="P6" s="194"/>
      <c r="Q6" s="194"/>
      <c r="R6" s="194"/>
      <c r="S6" s="194"/>
      <c r="T6" s="194"/>
      <c r="U6" s="194"/>
      <c r="V6" s="194"/>
      <c r="W6" s="194"/>
      <c r="X6" s="195"/>
      <c r="AA6" s="24"/>
      <c r="AB6" s="24"/>
      <c r="AC6" s="24"/>
      <c r="AD6" s="24"/>
      <c r="AE6" s="24"/>
      <c r="AF6" s="24"/>
      <c r="AG6" s="24"/>
      <c r="AH6" s="24"/>
      <c r="AI6" s="24"/>
      <c r="AJ6" s="24"/>
      <c r="AK6" s="24"/>
      <c r="AL6" s="24"/>
      <c r="AM6" s="24"/>
      <c r="AN6" s="24"/>
      <c r="AO6" s="24"/>
      <c r="AP6" s="24"/>
      <c r="AQ6" s="24"/>
      <c r="AR6" s="24"/>
      <c r="AS6" s="24"/>
      <c r="AT6" s="24"/>
      <c r="AU6" s="24"/>
      <c r="AV6" s="24"/>
      <c r="AW6" s="24"/>
      <c r="AX6" s="24"/>
      <c r="AY6" s="24"/>
    </row>
    <row r="7" spans="1:51" ht="37.799999999999997" customHeight="1">
      <c r="A7" s="303" t="s">
        <v>8</v>
      </c>
      <c r="B7" s="304"/>
      <c r="C7" s="337" t="str">
        <f>'SURVEY COVER SHEET '!D4&amp;" - "&amp;'SURVEY COVER SHEET '!D2</f>
        <v>On-site - Reading Gateway</v>
      </c>
      <c r="D7" s="338" t="s">
        <v>9</v>
      </c>
      <c r="E7" s="338"/>
      <c r="F7" s="339" t="str">
        <f>TEXT('SURVEY COVER SHEET '!$B$2,"dd/mm/yyyy")&amp;" - "&amp;'SURVEY COVER SHEET '!$B$4</f>
        <v>19/03/2026 - Ben Wagstffe</v>
      </c>
      <c r="G7" s="339"/>
      <c r="H7" s="339"/>
      <c r="I7" s="339"/>
      <c r="J7" s="339"/>
      <c r="K7" s="339"/>
      <c r="L7" s="339"/>
      <c r="M7" s="339"/>
      <c r="N7" s="339"/>
      <c r="O7" s="339"/>
      <c r="P7" s="339"/>
      <c r="Q7" s="339"/>
      <c r="R7" s="339"/>
      <c r="S7" s="339"/>
      <c r="T7" s="339"/>
      <c r="U7" s="339"/>
      <c r="V7" s="339"/>
      <c r="W7" s="339"/>
      <c r="X7" s="339"/>
      <c r="AA7" s="25"/>
      <c r="AB7" s="25"/>
      <c r="AC7" s="20"/>
      <c r="AD7" s="29"/>
      <c r="AE7" s="29"/>
      <c r="AF7" s="29"/>
      <c r="AG7" s="29"/>
      <c r="AH7" s="29"/>
      <c r="AI7" s="29"/>
      <c r="AJ7" s="29"/>
      <c r="AK7" s="29"/>
      <c r="AL7" s="29"/>
      <c r="AM7" s="29"/>
      <c r="AN7" s="29"/>
      <c r="AO7" s="29"/>
      <c r="AP7" s="29"/>
      <c r="AQ7" s="21"/>
      <c r="AR7" s="21"/>
      <c r="AS7" s="21"/>
      <c r="AT7" s="21"/>
      <c r="AU7" s="21"/>
      <c r="AV7" s="21"/>
      <c r="AW7" s="21"/>
      <c r="AX7" s="21"/>
      <c r="AY7" s="21"/>
    </row>
    <row r="8" spans="1:51" ht="46.2" customHeight="1">
      <c r="A8" s="307"/>
      <c r="B8" s="308"/>
      <c r="C8" s="201" t="str">
        <f>'SURVEY COVER SHEET '!D5&amp;" - "&amp;'SURVEY COVER SHEET '!D3</f>
        <v xml:space="preserve"> - </v>
      </c>
      <c r="D8" s="340" t="s">
        <v>10</v>
      </c>
      <c r="E8" s="340"/>
      <c r="F8" s="341"/>
      <c r="G8" s="341"/>
      <c r="H8" s="341"/>
      <c r="I8" s="341"/>
      <c r="J8" s="341"/>
      <c r="K8" s="341"/>
      <c r="L8" s="341"/>
      <c r="M8" s="341"/>
      <c r="N8" s="341"/>
      <c r="O8" s="341"/>
      <c r="P8" s="341"/>
      <c r="Q8" s="341"/>
      <c r="R8" s="341"/>
      <c r="S8" s="341"/>
      <c r="T8" s="341"/>
      <c r="U8" s="341"/>
      <c r="V8" s="341"/>
      <c r="W8" s="341"/>
      <c r="X8" s="341"/>
      <c r="AA8" s="25"/>
      <c r="AB8" s="25"/>
      <c r="AC8" s="20"/>
      <c r="AD8" s="25"/>
      <c r="AE8" s="25"/>
      <c r="AF8" s="25"/>
      <c r="AG8" s="25"/>
      <c r="AH8" s="25"/>
      <c r="AI8" s="25"/>
      <c r="AJ8" s="25"/>
      <c r="AK8" s="25"/>
      <c r="AL8" s="25"/>
      <c r="AM8" s="25"/>
      <c r="AN8" s="25"/>
      <c r="AO8" s="25"/>
      <c r="AP8" s="25"/>
      <c r="AQ8" s="20"/>
      <c r="AR8" s="20"/>
      <c r="AS8" s="20"/>
      <c r="AT8" s="20"/>
      <c r="AU8" s="20"/>
      <c r="AV8" s="20"/>
      <c r="AW8" s="20"/>
      <c r="AX8" s="20"/>
      <c r="AY8" s="20"/>
    </row>
    <row r="9" spans="1:51" ht="37.799999999999997" customHeight="1">
      <c r="A9" s="340" t="s">
        <v>11</v>
      </c>
      <c r="B9" s="340"/>
      <c r="C9" s="342"/>
      <c r="D9" s="285" t="s">
        <v>12</v>
      </c>
      <c r="E9" s="312"/>
      <c r="F9" s="312"/>
      <c r="G9" s="312"/>
      <c r="H9" s="312"/>
      <c r="I9" s="312"/>
      <c r="J9" s="312"/>
      <c r="K9" s="312"/>
      <c r="L9" s="312"/>
      <c r="M9" s="312"/>
      <c r="N9" s="312"/>
      <c r="O9" s="312"/>
      <c r="P9" s="312"/>
      <c r="Q9" s="312"/>
      <c r="R9" s="312"/>
      <c r="S9" s="312"/>
      <c r="T9" s="312"/>
      <c r="U9" s="312"/>
      <c r="V9" s="312"/>
      <c r="W9" s="286"/>
      <c r="X9" s="343"/>
      <c r="AA9" s="25"/>
      <c r="AB9" s="25"/>
      <c r="AC9" s="20"/>
      <c r="AD9" s="25"/>
      <c r="AE9" s="25"/>
      <c r="AF9" s="25"/>
      <c r="AG9" s="25"/>
      <c r="AH9" s="25"/>
      <c r="AI9" s="25"/>
      <c r="AJ9" s="25"/>
      <c r="AK9" s="25"/>
      <c r="AL9" s="25"/>
      <c r="AM9" s="25"/>
      <c r="AN9" s="25"/>
      <c r="AO9" s="25"/>
      <c r="AP9" s="25"/>
      <c r="AQ9" s="25"/>
      <c r="AR9" s="25"/>
      <c r="AS9" s="25"/>
      <c r="AT9" s="25"/>
      <c r="AU9" s="25"/>
      <c r="AV9" s="25"/>
      <c r="AW9" s="25"/>
      <c r="AX9" s="25"/>
      <c r="AY9" s="26"/>
    </row>
    <row r="10" spans="1:51" ht="37.799999999999997" customHeight="1">
      <c r="A10" s="340"/>
      <c r="B10" s="340"/>
      <c r="C10" s="342"/>
      <c r="D10" s="167"/>
      <c r="E10" s="167"/>
      <c r="F10" s="167"/>
      <c r="G10" s="167"/>
      <c r="H10" s="167"/>
      <c r="I10" s="167"/>
      <c r="J10" s="167"/>
      <c r="K10" s="167"/>
      <c r="L10" s="167"/>
      <c r="M10" s="167"/>
      <c r="N10" s="167"/>
      <c r="O10" s="167"/>
      <c r="P10" s="167"/>
      <c r="Q10" s="167"/>
      <c r="R10" s="167"/>
      <c r="S10" s="167"/>
      <c r="T10" s="167"/>
      <c r="U10" s="167"/>
      <c r="V10" s="167"/>
      <c r="W10" s="167"/>
      <c r="X10" s="344"/>
      <c r="AA10" s="25"/>
      <c r="AB10" s="25"/>
      <c r="AC10" s="20"/>
      <c r="AD10" s="20"/>
      <c r="AE10" s="20"/>
      <c r="AF10" s="20"/>
      <c r="AG10" s="20"/>
      <c r="AH10" s="20"/>
      <c r="AI10" s="20"/>
      <c r="AJ10" s="20"/>
      <c r="AK10" s="20"/>
      <c r="AL10" s="20"/>
      <c r="AM10" s="20"/>
      <c r="AN10" s="20"/>
      <c r="AO10" s="20"/>
      <c r="AP10" s="20"/>
      <c r="AQ10" s="20"/>
      <c r="AR10" s="20"/>
      <c r="AS10" s="20"/>
      <c r="AT10" s="20"/>
      <c r="AU10" s="20"/>
      <c r="AV10" s="20"/>
      <c r="AW10" s="20"/>
      <c r="AX10" s="20"/>
      <c r="AY10" s="26"/>
    </row>
    <row r="11" spans="1:51" ht="37.799999999999997" customHeight="1">
      <c r="A11" s="340"/>
      <c r="B11" s="340"/>
      <c r="C11" s="342"/>
      <c r="D11" s="340" t="s">
        <v>13</v>
      </c>
      <c r="E11" s="340"/>
      <c r="F11" s="340"/>
      <c r="G11" s="340"/>
      <c r="H11" s="340"/>
      <c r="I11" s="340"/>
      <c r="J11" s="340"/>
      <c r="K11" s="340"/>
      <c r="L11" s="340"/>
      <c r="M11" s="340"/>
      <c r="N11" s="340"/>
      <c r="O11" s="340"/>
      <c r="P11" s="340"/>
      <c r="Q11" s="340"/>
      <c r="R11" s="340"/>
      <c r="S11" s="340"/>
      <c r="T11" s="340"/>
      <c r="U11" s="340"/>
      <c r="V11" s="340"/>
      <c r="W11" s="340"/>
      <c r="X11" s="344"/>
      <c r="AA11" s="25"/>
      <c r="AB11" s="25"/>
      <c r="AC11" s="20"/>
      <c r="AD11" s="20"/>
      <c r="AE11" s="20"/>
      <c r="AF11" s="20"/>
      <c r="AG11" s="20"/>
      <c r="AH11" s="20"/>
      <c r="AI11" s="20"/>
      <c r="AJ11" s="20"/>
      <c r="AK11" s="20"/>
      <c r="AL11" s="20"/>
      <c r="AM11" s="20"/>
      <c r="AN11" s="20"/>
      <c r="AO11" s="20"/>
      <c r="AP11" s="20"/>
      <c r="AQ11" s="20"/>
      <c r="AR11" s="20"/>
      <c r="AS11" s="20"/>
      <c r="AT11" s="20"/>
      <c r="AU11" s="20"/>
      <c r="AV11" s="20"/>
      <c r="AW11" s="20"/>
      <c r="AX11" s="20"/>
      <c r="AY11" s="26"/>
    </row>
    <row r="12" spans="1:51" ht="43.2" customHeight="1">
      <c r="A12" s="330" t="s">
        <v>14</v>
      </c>
      <c r="B12" s="218"/>
      <c r="C12" s="219"/>
      <c r="D12" s="167"/>
      <c r="E12" s="167"/>
      <c r="F12" s="167"/>
      <c r="G12" s="167"/>
      <c r="H12" s="167"/>
      <c r="I12" s="167"/>
      <c r="J12" s="167"/>
      <c r="K12" s="167"/>
      <c r="L12" s="167"/>
      <c r="M12" s="167"/>
      <c r="N12" s="167"/>
      <c r="O12" s="167"/>
      <c r="P12" s="167"/>
      <c r="Q12" s="167"/>
      <c r="R12" s="167"/>
      <c r="S12" s="167"/>
      <c r="T12" s="167"/>
      <c r="U12" s="167"/>
      <c r="V12" s="167"/>
      <c r="W12" s="167"/>
      <c r="X12" s="345"/>
      <c r="AA12" s="30"/>
      <c r="AB12" s="30"/>
      <c r="AC12" s="30"/>
      <c r="AD12" s="25"/>
      <c r="AE12" s="25"/>
      <c r="AF12" s="25"/>
      <c r="AG12" s="25"/>
      <c r="AH12" s="25"/>
      <c r="AI12" s="25"/>
      <c r="AJ12" s="25"/>
      <c r="AK12" s="25"/>
      <c r="AL12" s="25"/>
      <c r="AM12" s="25"/>
      <c r="AN12" s="25"/>
      <c r="AO12" s="25"/>
      <c r="AP12" s="25"/>
      <c r="AQ12" s="25"/>
      <c r="AR12" s="25"/>
      <c r="AS12" s="25"/>
      <c r="AT12" s="25"/>
      <c r="AU12" s="25"/>
      <c r="AV12" s="25"/>
      <c r="AW12" s="25"/>
      <c r="AX12" s="25"/>
      <c r="AY12" s="26"/>
    </row>
    <row r="13" spans="1:51" ht="55.2">
      <c r="A13" s="346"/>
      <c r="B13" s="220"/>
      <c r="C13" s="221"/>
      <c r="D13" s="222" t="s">
        <v>15</v>
      </c>
      <c r="E13" s="223"/>
      <c r="F13" s="223"/>
      <c r="G13" s="223"/>
      <c r="H13" s="223"/>
      <c r="I13" s="223"/>
      <c r="J13" s="223"/>
      <c r="K13" s="223"/>
      <c r="L13" s="223"/>
      <c r="M13" s="223"/>
      <c r="N13" s="223"/>
      <c r="O13" s="223"/>
      <c r="P13" s="223"/>
      <c r="Q13" s="223"/>
      <c r="R13" s="223"/>
      <c r="S13" s="223"/>
      <c r="T13" s="223"/>
      <c r="U13" s="223"/>
      <c r="V13" s="223"/>
      <c r="W13" s="224"/>
      <c r="X13" s="2" t="s">
        <v>16</v>
      </c>
      <c r="AA13" s="30"/>
      <c r="AB13" s="30"/>
      <c r="AC13" s="30"/>
      <c r="AD13" s="20"/>
      <c r="AE13" s="20"/>
      <c r="AF13" s="20"/>
      <c r="AG13" s="20"/>
      <c r="AH13" s="20"/>
      <c r="AI13" s="20"/>
      <c r="AJ13" s="20"/>
      <c r="AK13" s="20"/>
      <c r="AL13" s="20"/>
      <c r="AM13" s="20"/>
      <c r="AN13" s="20"/>
      <c r="AO13" s="20"/>
      <c r="AP13" s="20"/>
      <c r="AQ13" s="20"/>
      <c r="AR13" s="20"/>
      <c r="AS13" s="20"/>
      <c r="AT13" s="20"/>
      <c r="AU13" s="20"/>
      <c r="AV13" s="20"/>
      <c r="AW13" s="20"/>
      <c r="AX13" s="20"/>
      <c r="AY13" s="26"/>
    </row>
    <row r="14" spans="1:51" ht="48.6" customHeight="1">
      <c r="A14" s="7" t="s">
        <v>17</v>
      </c>
      <c r="B14" s="241" t="s">
        <v>66</v>
      </c>
      <c r="C14" s="242"/>
      <c r="D14" s="6"/>
      <c r="E14" s="6"/>
      <c r="F14" s="6"/>
      <c r="G14" s="6"/>
      <c r="H14" s="6"/>
      <c r="I14" s="6"/>
      <c r="J14" s="6"/>
      <c r="K14" s="6"/>
      <c r="L14" s="6"/>
      <c r="M14" s="6"/>
      <c r="N14" s="6"/>
      <c r="O14" s="6"/>
      <c r="P14" s="6"/>
      <c r="Q14" s="6"/>
      <c r="R14" s="6"/>
      <c r="S14" s="6"/>
      <c r="T14" s="6"/>
      <c r="U14" s="6"/>
      <c r="V14" s="6"/>
      <c r="W14" s="6"/>
      <c r="X14" s="8"/>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row>
    <row r="15" spans="1:51" ht="48.6" customHeight="1">
      <c r="A15" s="7" t="s">
        <v>19</v>
      </c>
      <c r="B15" s="241" t="s">
        <v>67</v>
      </c>
      <c r="C15" s="242"/>
      <c r="D15" s="6"/>
      <c r="E15" s="6"/>
      <c r="F15" s="6"/>
      <c r="G15" s="6"/>
      <c r="H15" s="6"/>
      <c r="I15" s="6"/>
      <c r="J15" s="6"/>
      <c r="K15" s="6"/>
      <c r="L15" s="6"/>
      <c r="M15" s="6"/>
      <c r="N15" s="6"/>
      <c r="O15" s="6"/>
      <c r="P15" s="6"/>
      <c r="Q15" s="6"/>
      <c r="R15" s="6"/>
      <c r="S15" s="6"/>
      <c r="T15" s="6"/>
      <c r="U15" s="6"/>
      <c r="V15" s="6"/>
      <c r="W15" s="6"/>
      <c r="X15" s="8"/>
      <c r="AA15" s="31"/>
      <c r="AB15" s="32"/>
      <c r="AC15" s="32"/>
      <c r="AD15" s="22"/>
      <c r="AE15" s="22"/>
      <c r="AF15" s="22"/>
      <c r="AG15" s="22"/>
      <c r="AH15" s="22"/>
      <c r="AI15" s="22"/>
      <c r="AJ15" s="22"/>
      <c r="AK15" s="22"/>
      <c r="AL15" s="22"/>
      <c r="AM15" s="22"/>
      <c r="AN15" s="22"/>
      <c r="AO15" s="22"/>
      <c r="AP15" s="22"/>
      <c r="AQ15" s="22"/>
      <c r="AR15" s="22"/>
      <c r="AS15" s="22"/>
      <c r="AT15" s="22"/>
      <c r="AU15" s="22"/>
      <c r="AV15" s="22"/>
      <c r="AW15" s="22"/>
      <c r="AX15" s="22"/>
      <c r="AY15" s="22"/>
    </row>
    <row r="16" spans="1:51" ht="56.4" customHeight="1">
      <c r="A16" s="7" t="s">
        <v>21</v>
      </c>
      <c r="B16" s="241" t="s">
        <v>68</v>
      </c>
      <c r="C16" s="242"/>
      <c r="D16" s="6"/>
      <c r="E16" s="6"/>
      <c r="F16" s="6"/>
      <c r="G16" s="6"/>
      <c r="H16" s="6"/>
      <c r="I16" s="6"/>
      <c r="J16" s="6"/>
      <c r="K16" s="6"/>
      <c r="L16" s="6"/>
      <c r="M16" s="6"/>
      <c r="N16" s="6"/>
      <c r="O16" s="6"/>
      <c r="P16" s="6"/>
      <c r="Q16" s="6"/>
      <c r="R16" s="6"/>
      <c r="S16" s="6"/>
      <c r="T16" s="6"/>
      <c r="U16" s="6"/>
      <c r="V16" s="6"/>
      <c r="W16" s="6"/>
      <c r="X16" s="8"/>
      <c r="AA16" s="31"/>
      <c r="AB16" s="32"/>
      <c r="AC16" s="32"/>
      <c r="AD16" s="22"/>
      <c r="AE16" s="22"/>
      <c r="AF16" s="22"/>
      <c r="AG16" s="22"/>
      <c r="AH16" s="22"/>
      <c r="AI16" s="22"/>
      <c r="AJ16" s="22"/>
      <c r="AK16" s="22"/>
      <c r="AL16" s="22"/>
      <c r="AM16" s="22"/>
      <c r="AN16" s="22"/>
      <c r="AO16" s="22"/>
      <c r="AP16" s="22"/>
      <c r="AQ16" s="22"/>
      <c r="AR16" s="22"/>
      <c r="AS16" s="22"/>
      <c r="AT16" s="22"/>
      <c r="AU16" s="22"/>
      <c r="AV16" s="22"/>
      <c r="AW16" s="22"/>
      <c r="AX16" s="22"/>
      <c r="AY16" s="22"/>
    </row>
    <row r="17" spans="1:51" ht="48.6" customHeight="1">
      <c r="A17" s="7" t="s">
        <v>23</v>
      </c>
      <c r="B17" s="241" t="s">
        <v>69</v>
      </c>
      <c r="C17" s="242"/>
      <c r="D17" s="6"/>
      <c r="E17" s="6"/>
      <c r="F17" s="6"/>
      <c r="G17" s="6"/>
      <c r="H17" s="6"/>
      <c r="I17" s="6"/>
      <c r="J17" s="6"/>
      <c r="K17" s="6"/>
      <c r="L17" s="6"/>
      <c r="M17" s="6"/>
      <c r="N17" s="6"/>
      <c r="O17" s="6"/>
      <c r="P17" s="6"/>
      <c r="Q17" s="6"/>
      <c r="R17" s="6"/>
      <c r="S17" s="6"/>
      <c r="T17" s="6"/>
      <c r="U17" s="6"/>
      <c r="V17" s="6"/>
      <c r="W17" s="6"/>
      <c r="X17" s="8"/>
      <c r="AA17" s="31"/>
      <c r="AB17" s="32"/>
      <c r="AC17" s="32"/>
      <c r="AD17" s="22"/>
      <c r="AE17" s="22"/>
      <c r="AF17" s="22"/>
      <c r="AG17" s="22"/>
      <c r="AH17" s="22"/>
      <c r="AI17" s="22"/>
      <c r="AJ17" s="22"/>
      <c r="AK17" s="22"/>
      <c r="AL17" s="22"/>
      <c r="AM17" s="22"/>
      <c r="AN17" s="22"/>
      <c r="AO17" s="22"/>
      <c r="AP17" s="22"/>
      <c r="AQ17" s="22"/>
      <c r="AR17" s="22"/>
      <c r="AS17" s="22"/>
      <c r="AT17" s="22"/>
      <c r="AU17" s="22"/>
      <c r="AV17" s="22"/>
      <c r="AW17" s="22"/>
      <c r="AX17" s="22"/>
      <c r="AY17" s="22"/>
    </row>
    <row r="18" spans="1:51" ht="48.6" customHeight="1">
      <c r="A18" s="7" t="s">
        <v>70</v>
      </c>
      <c r="B18" s="241" t="s">
        <v>71</v>
      </c>
      <c r="C18" s="242"/>
      <c r="D18" s="6"/>
      <c r="E18" s="6"/>
      <c r="F18" s="6"/>
      <c r="G18" s="6"/>
      <c r="H18" s="6"/>
      <c r="I18" s="6"/>
      <c r="J18" s="6"/>
      <c r="K18" s="6"/>
      <c r="L18" s="6"/>
      <c r="M18" s="6"/>
      <c r="N18" s="6"/>
      <c r="O18" s="6"/>
      <c r="P18" s="6"/>
      <c r="Q18" s="6"/>
      <c r="R18" s="6"/>
      <c r="S18" s="6"/>
      <c r="T18" s="6"/>
      <c r="U18" s="6"/>
      <c r="V18" s="6"/>
      <c r="W18" s="6"/>
      <c r="X18" s="8"/>
      <c r="AA18" s="31"/>
      <c r="AB18" s="32"/>
      <c r="AC18" s="32"/>
      <c r="AD18" s="22"/>
      <c r="AE18" s="22"/>
      <c r="AF18" s="22"/>
      <c r="AG18" s="22"/>
      <c r="AH18" s="22"/>
      <c r="AI18" s="22"/>
      <c r="AJ18" s="22"/>
      <c r="AK18" s="22"/>
      <c r="AL18" s="22"/>
      <c r="AM18" s="22"/>
      <c r="AN18" s="22"/>
      <c r="AO18" s="22"/>
      <c r="AP18" s="22"/>
      <c r="AQ18" s="22"/>
      <c r="AR18" s="22"/>
      <c r="AS18" s="22"/>
      <c r="AT18" s="22"/>
      <c r="AU18" s="22"/>
      <c r="AV18" s="22"/>
      <c r="AW18" s="22"/>
      <c r="AX18" s="22"/>
      <c r="AY18" s="22"/>
    </row>
    <row r="19" spans="1:51" ht="48.6" customHeight="1">
      <c r="A19" s="7" t="s">
        <v>52</v>
      </c>
      <c r="B19" s="241" t="s">
        <v>72</v>
      </c>
      <c r="C19" s="242"/>
      <c r="D19" s="6"/>
      <c r="E19" s="6"/>
      <c r="F19" s="6"/>
      <c r="G19" s="6"/>
      <c r="H19" s="6"/>
      <c r="I19" s="6"/>
      <c r="J19" s="6"/>
      <c r="K19" s="6"/>
      <c r="L19" s="6"/>
      <c r="M19" s="6"/>
      <c r="N19" s="6"/>
      <c r="O19" s="6"/>
      <c r="P19" s="6"/>
      <c r="Q19" s="6"/>
      <c r="R19" s="6"/>
      <c r="S19" s="6"/>
      <c r="T19" s="6"/>
      <c r="U19" s="6"/>
      <c r="V19" s="6"/>
      <c r="W19" s="6"/>
      <c r="X19" s="8"/>
      <c r="AA19" s="31"/>
      <c r="AB19" s="32"/>
      <c r="AC19" s="32"/>
      <c r="AD19" s="22"/>
      <c r="AE19" s="22"/>
      <c r="AF19" s="22"/>
      <c r="AG19" s="22"/>
      <c r="AH19" s="22"/>
      <c r="AI19" s="22"/>
      <c r="AJ19" s="22"/>
      <c r="AK19" s="22"/>
      <c r="AL19" s="22"/>
      <c r="AM19" s="22"/>
      <c r="AN19" s="22"/>
      <c r="AO19" s="22"/>
      <c r="AP19" s="22"/>
      <c r="AQ19" s="22"/>
      <c r="AR19" s="22"/>
      <c r="AS19" s="22"/>
      <c r="AT19" s="22"/>
      <c r="AU19" s="22"/>
      <c r="AV19" s="22"/>
      <c r="AW19" s="22"/>
      <c r="AX19" s="22"/>
      <c r="AY19" s="22"/>
    </row>
    <row r="20" spans="1:51" ht="48.6" customHeight="1">
      <c r="A20" s="7" t="s">
        <v>73</v>
      </c>
      <c r="B20" s="241" t="s">
        <v>74</v>
      </c>
      <c r="C20" s="242"/>
      <c r="D20" s="6"/>
      <c r="E20" s="6"/>
      <c r="F20" s="6"/>
      <c r="G20" s="6"/>
      <c r="H20" s="6"/>
      <c r="I20" s="6"/>
      <c r="J20" s="6"/>
      <c r="K20" s="6"/>
      <c r="L20" s="6"/>
      <c r="M20" s="6"/>
      <c r="N20" s="6"/>
      <c r="O20" s="6"/>
      <c r="P20" s="6"/>
      <c r="Q20" s="6"/>
      <c r="R20" s="6"/>
      <c r="S20" s="6"/>
      <c r="T20" s="6"/>
      <c r="U20" s="6"/>
      <c r="V20" s="6"/>
      <c r="W20" s="6"/>
      <c r="X20" s="8"/>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row>
    <row r="21" spans="1:51" ht="15" customHeight="1">
      <c r="A21" s="350" t="s">
        <v>75</v>
      </c>
      <c r="B21" s="350"/>
      <c r="C21" s="350"/>
      <c r="D21" s="126" t="str">
        <f>IF(COUNTA(D14:D20)&lt;7,"",IF(D14="Yes","Yes","No"))</f>
        <v/>
      </c>
      <c r="E21" s="126" t="str">
        <f t="shared" ref="E21:W21" si="0">IF(COUNTA(E14:E20)&lt;7,"",IF(E14="Yes","Yes","No"))</f>
        <v/>
      </c>
      <c r="F21" s="126" t="str">
        <f t="shared" si="0"/>
        <v/>
      </c>
      <c r="G21" s="126" t="str">
        <f t="shared" si="0"/>
        <v/>
      </c>
      <c r="H21" s="126" t="str">
        <f t="shared" si="0"/>
        <v/>
      </c>
      <c r="I21" s="126" t="str">
        <f t="shared" si="0"/>
        <v/>
      </c>
      <c r="J21" s="126" t="str">
        <f t="shared" si="0"/>
        <v/>
      </c>
      <c r="K21" s="126" t="str">
        <f t="shared" si="0"/>
        <v/>
      </c>
      <c r="L21" s="126" t="str">
        <f t="shared" si="0"/>
        <v/>
      </c>
      <c r="M21" s="126" t="str">
        <f t="shared" si="0"/>
        <v/>
      </c>
      <c r="N21" s="126" t="str">
        <f t="shared" si="0"/>
        <v/>
      </c>
      <c r="O21" s="126" t="str">
        <f t="shared" si="0"/>
        <v/>
      </c>
      <c r="P21" s="126" t="str">
        <f t="shared" si="0"/>
        <v/>
      </c>
      <c r="Q21" s="126" t="str">
        <f t="shared" si="0"/>
        <v/>
      </c>
      <c r="R21" s="126" t="str">
        <f t="shared" si="0"/>
        <v/>
      </c>
      <c r="S21" s="126" t="str">
        <f t="shared" si="0"/>
        <v/>
      </c>
      <c r="T21" s="126" t="str">
        <f t="shared" si="0"/>
        <v/>
      </c>
      <c r="U21" s="126" t="str">
        <f t="shared" si="0"/>
        <v/>
      </c>
      <c r="V21" s="126" t="str">
        <f t="shared" si="0"/>
        <v/>
      </c>
      <c r="W21" s="126" t="str">
        <f t="shared" si="0"/>
        <v/>
      </c>
      <c r="X21" s="42"/>
      <c r="AA21" s="31"/>
      <c r="AB21" s="32"/>
      <c r="AC21" s="32"/>
      <c r="AD21" s="22"/>
      <c r="AE21" s="22"/>
      <c r="AF21" s="22"/>
      <c r="AG21" s="22"/>
      <c r="AH21" s="22"/>
      <c r="AI21" s="22"/>
      <c r="AJ21" s="22"/>
      <c r="AK21" s="22"/>
      <c r="AL21" s="22"/>
      <c r="AM21" s="22"/>
      <c r="AN21" s="22"/>
      <c r="AO21" s="22"/>
      <c r="AP21" s="22"/>
      <c r="AQ21" s="22"/>
      <c r="AR21" s="22"/>
      <c r="AS21" s="22"/>
      <c r="AT21" s="22"/>
      <c r="AU21" s="22"/>
      <c r="AV21" s="22"/>
      <c r="AW21" s="22"/>
      <c r="AX21" s="22"/>
      <c r="AY21" s="23"/>
    </row>
    <row r="22" spans="1:51" ht="16.8" customHeight="1">
      <c r="A22" s="350" t="s">
        <v>27</v>
      </c>
      <c r="B22" s="350"/>
      <c r="C22" s="350"/>
      <c r="D22" s="126" t="str">
        <f>IF(COUNTA(D14:D20)&lt;7,"",COUNTIF(D14:D20,"Yes"))</f>
        <v/>
      </c>
      <c r="E22" s="126" t="str">
        <f t="shared" ref="E22:W22" si="1">IF(COUNTA(E14:E20)&lt;7,"",COUNTIF(E14:E20,"Yes"))</f>
        <v/>
      </c>
      <c r="F22" s="126" t="str">
        <f t="shared" si="1"/>
        <v/>
      </c>
      <c r="G22" s="126" t="str">
        <f t="shared" si="1"/>
        <v/>
      </c>
      <c r="H22" s="126" t="str">
        <f t="shared" si="1"/>
        <v/>
      </c>
      <c r="I22" s="126" t="str">
        <f t="shared" si="1"/>
        <v/>
      </c>
      <c r="J22" s="126" t="str">
        <f t="shared" si="1"/>
        <v/>
      </c>
      <c r="K22" s="126" t="str">
        <f t="shared" si="1"/>
        <v/>
      </c>
      <c r="L22" s="126" t="str">
        <f t="shared" si="1"/>
        <v/>
      </c>
      <c r="M22" s="126" t="str">
        <f t="shared" si="1"/>
        <v/>
      </c>
      <c r="N22" s="126" t="str">
        <f t="shared" si="1"/>
        <v/>
      </c>
      <c r="O22" s="126" t="str">
        <f t="shared" si="1"/>
        <v/>
      </c>
      <c r="P22" s="126" t="str">
        <f t="shared" si="1"/>
        <v/>
      </c>
      <c r="Q22" s="126" t="str">
        <f t="shared" si="1"/>
        <v/>
      </c>
      <c r="R22" s="126" t="str">
        <f t="shared" si="1"/>
        <v/>
      </c>
      <c r="S22" s="126" t="str">
        <f t="shared" si="1"/>
        <v/>
      </c>
      <c r="T22" s="126" t="str">
        <f t="shared" si="1"/>
        <v/>
      </c>
      <c r="U22" s="126" t="str">
        <f t="shared" si="1"/>
        <v/>
      </c>
      <c r="V22" s="126" t="str">
        <f t="shared" si="1"/>
        <v/>
      </c>
      <c r="W22" s="126" t="str">
        <f t="shared" si="1"/>
        <v/>
      </c>
      <c r="X22" s="42"/>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row>
    <row r="23" spans="1:51" ht="14.4" customHeight="1">
      <c r="A23" s="222" t="s">
        <v>76</v>
      </c>
      <c r="B23" s="224"/>
      <c r="C23" s="9" t="s">
        <v>29</v>
      </c>
      <c r="D23" s="222" t="s">
        <v>30</v>
      </c>
      <c r="E23" s="223"/>
      <c r="F23" s="223"/>
      <c r="G23" s="223"/>
      <c r="H23" s="223"/>
      <c r="I23" s="223"/>
      <c r="J23" s="223"/>
      <c r="K23" s="223"/>
      <c r="L23" s="223"/>
      <c r="M23" s="223"/>
      <c r="N23" s="223"/>
      <c r="O23" s="223"/>
      <c r="P23" s="223"/>
      <c r="Q23" s="223"/>
      <c r="R23" s="223"/>
      <c r="S23" s="223"/>
      <c r="T23" s="223"/>
      <c r="U23" s="223"/>
      <c r="V23" s="223"/>
      <c r="W23" s="224"/>
      <c r="X23" s="10"/>
      <c r="AA23" s="35"/>
      <c r="AB23" s="35"/>
      <c r="AC23" s="35"/>
      <c r="AD23" s="36"/>
      <c r="AE23" s="36"/>
      <c r="AF23" s="36"/>
      <c r="AG23" s="36"/>
      <c r="AH23" s="36"/>
      <c r="AI23" s="36"/>
      <c r="AJ23" s="36"/>
      <c r="AK23" s="36"/>
      <c r="AL23" s="36"/>
      <c r="AM23" s="36"/>
      <c r="AN23" s="36"/>
      <c r="AO23" s="36"/>
      <c r="AP23" s="36"/>
      <c r="AQ23" s="36"/>
      <c r="AR23" s="36"/>
      <c r="AS23" s="36"/>
      <c r="AT23" s="36"/>
      <c r="AU23" s="36"/>
      <c r="AV23" s="36"/>
      <c r="AW23" s="36"/>
      <c r="AX23" s="36"/>
      <c r="AY23" s="21"/>
    </row>
    <row r="24" spans="1:51" ht="35.4" customHeight="1">
      <c r="A24" s="241" t="s">
        <v>77</v>
      </c>
      <c r="B24" s="242"/>
      <c r="C24" s="7" t="s">
        <v>32</v>
      </c>
      <c r="D24" s="45" t="str">
        <f t="shared" ref="D24:W24" si="2">IF(COUNTA(D14:D20)&lt;7,"",
IF(AND(D22&gt;=6, D14="Yes"),"✓",""))</f>
        <v/>
      </c>
      <c r="E24" s="45" t="str">
        <f t="shared" si="2"/>
        <v/>
      </c>
      <c r="F24" s="45" t="str">
        <f t="shared" si="2"/>
        <v/>
      </c>
      <c r="G24" s="45" t="str">
        <f t="shared" si="2"/>
        <v/>
      </c>
      <c r="H24" s="45" t="str">
        <f t="shared" si="2"/>
        <v/>
      </c>
      <c r="I24" s="45" t="str">
        <f t="shared" si="2"/>
        <v/>
      </c>
      <c r="J24" s="45" t="str">
        <f t="shared" si="2"/>
        <v/>
      </c>
      <c r="K24" s="45" t="str">
        <f t="shared" si="2"/>
        <v/>
      </c>
      <c r="L24" s="45" t="str">
        <f t="shared" si="2"/>
        <v/>
      </c>
      <c r="M24" s="45" t="str">
        <f t="shared" si="2"/>
        <v/>
      </c>
      <c r="N24" s="45" t="str">
        <f t="shared" si="2"/>
        <v/>
      </c>
      <c r="O24" s="45" t="str">
        <f t="shared" si="2"/>
        <v/>
      </c>
      <c r="P24" s="45" t="str">
        <f t="shared" si="2"/>
        <v/>
      </c>
      <c r="Q24" s="45" t="str">
        <f t="shared" si="2"/>
        <v/>
      </c>
      <c r="R24" s="45" t="str">
        <f t="shared" si="2"/>
        <v/>
      </c>
      <c r="S24" s="45" t="str">
        <f t="shared" si="2"/>
        <v/>
      </c>
      <c r="T24" s="45" t="str">
        <f t="shared" si="2"/>
        <v/>
      </c>
      <c r="U24" s="45" t="str">
        <f t="shared" si="2"/>
        <v/>
      </c>
      <c r="V24" s="45" t="str">
        <f t="shared" si="2"/>
        <v/>
      </c>
      <c r="W24" s="45" t="str">
        <f t="shared" si="2"/>
        <v/>
      </c>
      <c r="X24" s="11"/>
      <c r="AA24" s="37"/>
      <c r="AB24" s="37"/>
      <c r="AC24" s="37"/>
      <c r="AD24" s="38"/>
      <c r="AE24" s="38"/>
      <c r="AF24" s="38"/>
      <c r="AG24" s="38"/>
      <c r="AH24" s="38"/>
      <c r="AI24" s="38"/>
      <c r="AJ24" s="38"/>
      <c r="AK24" s="38"/>
      <c r="AL24" s="38"/>
      <c r="AM24" s="38"/>
      <c r="AN24" s="38"/>
      <c r="AO24" s="38"/>
      <c r="AP24" s="38"/>
      <c r="AQ24" s="38"/>
      <c r="AR24" s="38"/>
      <c r="AS24" s="38"/>
      <c r="AT24" s="38"/>
      <c r="AU24" s="38"/>
      <c r="AV24" s="38"/>
      <c r="AW24" s="38"/>
      <c r="AX24" s="38"/>
      <c r="AY24" s="21"/>
    </row>
    <row r="25" spans="1:51" ht="35.4" customHeight="1">
      <c r="A25" s="241" t="s">
        <v>78</v>
      </c>
      <c r="B25" s="242"/>
      <c r="C25" s="7" t="s">
        <v>34</v>
      </c>
      <c r="D25" s="45" t="str">
        <f>IF(COUNTA(D14:D20)&lt;7,"",
IF(AND(D22&gt;=4,D22&lt;=5,D14="Yes"),"✓",""))</f>
        <v/>
      </c>
      <c r="E25" s="45" t="str">
        <f t="shared" ref="E25:W25" si="3">IF(COUNTA(E14:E20)&lt;7,"",
IF(AND(E22&gt;=4,E22&lt;=5,E14="Yes"),"✓",""))</f>
        <v/>
      </c>
      <c r="F25" s="45" t="str">
        <f t="shared" si="3"/>
        <v/>
      </c>
      <c r="G25" s="45" t="str">
        <f t="shared" si="3"/>
        <v/>
      </c>
      <c r="H25" s="45" t="str">
        <f t="shared" si="3"/>
        <v/>
      </c>
      <c r="I25" s="45" t="str">
        <f t="shared" si="3"/>
        <v/>
      </c>
      <c r="J25" s="45" t="str">
        <f t="shared" si="3"/>
        <v/>
      </c>
      <c r="K25" s="45" t="str">
        <f t="shared" si="3"/>
        <v/>
      </c>
      <c r="L25" s="45" t="str">
        <f t="shared" si="3"/>
        <v/>
      </c>
      <c r="M25" s="45" t="str">
        <f t="shared" si="3"/>
        <v/>
      </c>
      <c r="N25" s="45" t="str">
        <f t="shared" si="3"/>
        <v/>
      </c>
      <c r="O25" s="45" t="str">
        <f t="shared" si="3"/>
        <v/>
      </c>
      <c r="P25" s="45" t="str">
        <f t="shared" si="3"/>
        <v/>
      </c>
      <c r="Q25" s="45" t="str">
        <f t="shared" si="3"/>
        <v/>
      </c>
      <c r="R25" s="45" t="str">
        <f t="shared" si="3"/>
        <v/>
      </c>
      <c r="S25" s="45" t="str">
        <f t="shared" si="3"/>
        <v/>
      </c>
      <c r="T25" s="45" t="str">
        <f t="shared" si="3"/>
        <v/>
      </c>
      <c r="U25" s="45" t="str">
        <f t="shared" si="3"/>
        <v/>
      </c>
      <c r="V25" s="45" t="str">
        <f t="shared" si="3"/>
        <v/>
      </c>
      <c r="W25" s="45" t="str">
        <f t="shared" si="3"/>
        <v/>
      </c>
      <c r="X25" s="11"/>
      <c r="AA25" s="28"/>
      <c r="AB25" s="28"/>
      <c r="AC25" s="28"/>
      <c r="AD25" s="30"/>
      <c r="AE25" s="30"/>
      <c r="AF25" s="30"/>
      <c r="AG25" s="30"/>
      <c r="AH25" s="30"/>
      <c r="AI25" s="30"/>
      <c r="AJ25" s="30"/>
      <c r="AK25" s="30"/>
      <c r="AL25" s="30"/>
      <c r="AM25" s="30"/>
      <c r="AN25" s="30"/>
      <c r="AO25" s="30"/>
      <c r="AP25" s="30"/>
      <c r="AQ25" s="30"/>
      <c r="AR25" s="30"/>
      <c r="AS25" s="30"/>
      <c r="AT25" s="30"/>
      <c r="AU25" s="30"/>
      <c r="AV25" s="30"/>
      <c r="AW25" s="30"/>
      <c r="AX25" s="30"/>
      <c r="AY25" s="18"/>
    </row>
    <row r="26" spans="1:51" ht="43.8" customHeight="1">
      <c r="A26" s="241" t="s">
        <v>79</v>
      </c>
      <c r="B26" s="242"/>
      <c r="C26" s="7" t="s">
        <v>36</v>
      </c>
      <c r="D26" s="45" t="str">
        <f>IF(COUNTA(D14:D20)&lt;7,"",
IF(OR(D22&lt;=3,AND(D22&gt;=1,D14="No")),"✓",""))</f>
        <v/>
      </c>
      <c r="E26" s="45" t="str">
        <f t="shared" ref="E26:W26" si="4">IF(COUNTA(E14:E20)&lt;7,"",
IF(OR(E22&lt;=3,AND(E22&gt;=1,E14="No")),"✓",""))</f>
        <v/>
      </c>
      <c r="F26" s="45" t="str">
        <f>IF(COUNTA(F14:F20)&lt;7,"",
IF(OR(F22&lt;=3,AND(F22&gt;=1,F14="No")),"✓",""))</f>
        <v/>
      </c>
      <c r="G26" s="45" t="str">
        <f t="shared" si="4"/>
        <v/>
      </c>
      <c r="H26" s="45" t="str">
        <f t="shared" si="4"/>
        <v/>
      </c>
      <c r="I26" s="45" t="str">
        <f t="shared" si="4"/>
        <v/>
      </c>
      <c r="J26" s="45" t="str">
        <f t="shared" si="4"/>
        <v/>
      </c>
      <c r="K26" s="45" t="str">
        <f t="shared" si="4"/>
        <v/>
      </c>
      <c r="L26" s="45" t="str">
        <f t="shared" si="4"/>
        <v/>
      </c>
      <c r="M26" s="45" t="str">
        <f t="shared" si="4"/>
        <v/>
      </c>
      <c r="N26" s="45" t="str">
        <f t="shared" si="4"/>
        <v/>
      </c>
      <c r="O26" s="45" t="str">
        <f t="shared" si="4"/>
        <v/>
      </c>
      <c r="P26" s="45" t="str">
        <f t="shared" si="4"/>
        <v/>
      </c>
      <c r="Q26" s="45" t="str">
        <f t="shared" si="4"/>
        <v/>
      </c>
      <c r="R26" s="45" t="str">
        <f t="shared" si="4"/>
        <v/>
      </c>
      <c r="S26" s="45" t="str">
        <f t="shared" si="4"/>
        <v/>
      </c>
      <c r="T26" s="45" t="str">
        <f t="shared" si="4"/>
        <v/>
      </c>
      <c r="U26" s="45" t="str">
        <f t="shared" si="4"/>
        <v/>
      </c>
      <c r="V26" s="45" t="str">
        <f t="shared" si="4"/>
        <v/>
      </c>
      <c r="W26" s="45" t="str">
        <f t="shared" si="4"/>
        <v/>
      </c>
      <c r="X26" s="13"/>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17"/>
    </row>
    <row r="27" spans="1:51">
      <c r="A27" s="254" t="s">
        <v>37</v>
      </c>
      <c r="B27" s="255"/>
      <c r="C27" s="255"/>
      <c r="D27" s="255"/>
      <c r="E27" s="255"/>
      <c r="F27" s="255"/>
      <c r="G27" s="255"/>
      <c r="H27" s="255"/>
      <c r="I27" s="255"/>
      <c r="J27" s="255"/>
      <c r="K27" s="255"/>
      <c r="L27" s="255"/>
      <c r="M27" s="255"/>
      <c r="N27" s="255"/>
      <c r="O27" s="255"/>
      <c r="P27" s="255"/>
      <c r="Q27" s="255"/>
      <c r="R27" s="255"/>
      <c r="S27" s="255"/>
      <c r="T27" s="255"/>
      <c r="U27" s="255"/>
      <c r="V27" s="255"/>
      <c r="W27" s="255"/>
      <c r="X27" s="256"/>
      <c r="AA27" s="17"/>
      <c r="AB27" s="17"/>
      <c r="AC27" s="17"/>
      <c r="AD27" s="21"/>
      <c r="AE27" s="21"/>
      <c r="AF27" s="21"/>
      <c r="AG27" s="21"/>
      <c r="AH27" s="21"/>
      <c r="AI27" s="21"/>
      <c r="AJ27" s="21"/>
      <c r="AK27" s="21"/>
      <c r="AL27" s="21"/>
      <c r="AM27" s="21"/>
      <c r="AN27" s="21"/>
      <c r="AO27" s="21"/>
      <c r="AP27" s="21"/>
      <c r="AQ27" s="21"/>
      <c r="AR27" s="21"/>
      <c r="AS27" s="21"/>
      <c r="AT27" s="21"/>
      <c r="AU27" s="21"/>
      <c r="AV27" s="21"/>
      <c r="AW27" s="21"/>
      <c r="AX27" s="21"/>
      <c r="AY27" s="17"/>
    </row>
    <row r="28" spans="1:51">
      <c r="A28" s="257"/>
      <c r="B28" s="258"/>
      <c r="C28" s="258"/>
      <c r="D28" s="258"/>
      <c r="E28" s="258"/>
      <c r="F28" s="258"/>
      <c r="G28" s="258"/>
      <c r="H28" s="258"/>
      <c r="I28" s="258"/>
      <c r="J28" s="258"/>
      <c r="K28" s="258"/>
      <c r="L28" s="258"/>
      <c r="M28" s="258"/>
      <c r="N28" s="258"/>
      <c r="O28" s="258"/>
      <c r="P28" s="258"/>
      <c r="Q28" s="258"/>
      <c r="R28" s="258"/>
      <c r="S28" s="258"/>
      <c r="T28" s="258"/>
      <c r="U28" s="258"/>
      <c r="V28" s="258"/>
      <c r="W28" s="258"/>
      <c r="X28" s="259"/>
      <c r="AA28" s="17"/>
      <c r="AB28" s="17"/>
      <c r="AC28" s="17"/>
      <c r="AD28" s="21"/>
      <c r="AE28" s="21"/>
      <c r="AF28" s="21"/>
      <c r="AG28" s="21"/>
      <c r="AH28" s="21"/>
      <c r="AI28" s="21"/>
      <c r="AJ28" s="21"/>
      <c r="AK28" s="21"/>
      <c r="AL28" s="21"/>
      <c r="AM28" s="21"/>
      <c r="AN28" s="21"/>
      <c r="AO28" s="21"/>
      <c r="AP28" s="21"/>
      <c r="AQ28" s="21"/>
      <c r="AR28" s="21"/>
      <c r="AS28" s="21"/>
      <c r="AT28" s="21"/>
      <c r="AU28" s="21"/>
      <c r="AV28" s="21"/>
      <c r="AW28" s="21"/>
      <c r="AX28" s="21"/>
      <c r="AY28" s="17"/>
    </row>
    <row r="29" spans="1:51">
      <c r="A29" s="297" t="s">
        <v>38</v>
      </c>
      <c r="B29" s="298"/>
      <c r="C29" s="298"/>
      <c r="D29" s="298"/>
      <c r="E29" s="298"/>
      <c r="F29" s="298"/>
      <c r="G29" s="298"/>
      <c r="H29" s="298"/>
      <c r="I29" s="298"/>
      <c r="J29" s="298"/>
      <c r="K29" s="298"/>
      <c r="L29" s="298"/>
      <c r="M29" s="298"/>
      <c r="N29" s="298"/>
      <c r="O29" s="298"/>
      <c r="P29" s="298"/>
      <c r="Q29" s="298"/>
      <c r="R29" s="298"/>
      <c r="S29" s="298"/>
      <c r="T29" s="298"/>
      <c r="U29" s="298"/>
      <c r="V29" s="298"/>
      <c r="W29" s="298"/>
      <c r="X29" s="298"/>
      <c r="AA29" s="17"/>
      <c r="AB29" s="17"/>
      <c r="AC29" s="17"/>
      <c r="AD29" s="21"/>
      <c r="AE29" s="21"/>
      <c r="AF29" s="21"/>
      <c r="AG29" s="21"/>
      <c r="AH29" s="21"/>
      <c r="AI29" s="21"/>
      <c r="AJ29" s="21"/>
      <c r="AK29" s="21"/>
      <c r="AL29" s="21"/>
      <c r="AM29" s="21"/>
      <c r="AN29" s="21"/>
      <c r="AO29" s="21"/>
      <c r="AP29" s="21"/>
      <c r="AQ29" s="21"/>
      <c r="AR29" s="21"/>
      <c r="AS29" s="21"/>
      <c r="AT29" s="21"/>
      <c r="AU29" s="21"/>
      <c r="AV29" s="21"/>
      <c r="AW29" s="21"/>
      <c r="AX29" s="21"/>
      <c r="AY29" s="17"/>
    </row>
    <row r="30" spans="1:51" ht="105.6" customHeight="1">
      <c r="A30" s="347" t="s">
        <v>80</v>
      </c>
      <c r="B30" s="348"/>
      <c r="C30" s="348"/>
      <c r="D30" s="348"/>
      <c r="E30" s="348"/>
      <c r="F30" s="348"/>
      <c r="G30" s="348"/>
      <c r="H30" s="348"/>
      <c r="I30" s="348"/>
      <c r="J30" s="348"/>
      <c r="K30" s="348"/>
      <c r="L30" s="348"/>
      <c r="M30" s="348"/>
      <c r="N30" s="348"/>
      <c r="O30" s="348"/>
      <c r="P30" s="348"/>
      <c r="Q30" s="348"/>
      <c r="R30" s="348"/>
      <c r="S30" s="348"/>
      <c r="T30" s="348"/>
      <c r="U30" s="348"/>
      <c r="V30" s="348"/>
      <c r="W30" s="348"/>
      <c r="X30" s="349"/>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17"/>
    </row>
    <row r="31" spans="1:51" ht="14.4" customHeight="1">
      <c r="AA31" s="19"/>
      <c r="AB31" s="19"/>
      <c r="AC31" s="17"/>
      <c r="AD31" s="21"/>
      <c r="AE31" s="21"/>
      <c r="AF31" s="21"/>
      <c r="AG31" s="21"/>
      <c r="AH31" s="21"/>
      <c r="AI31" s="21"/>
      <c r="AJ31" s="21"/>
      <c r="AK31" s="21"/>
      <c r="AL31" s="21"/>
      <c r="AM31" s="21"/>
      <c r="AN31" s="21"/>
      <c r="AO31" s="21"/>
      <c r="AP31" s="21"/>
      <c r="AQ31" s="21"/>
      <c r="AR31" s="21"/>
      <c r="AS31" s="21"/>
      <c r="AT31" s="21"/>
      <c r="AU31" s="21"/>
      <c r="AV31" s="21"/>
      <c r="AW31" s="21"/>
      <c r="AX31" s="21"/>
      <c r="AY31" s="17"/>
    </row>
    <row r="32" spans="1:51" ht="14.4" customHeight="1">
      <c r="AA32" s="19"/>
      <c r="AB32" s="19"/>
      <c r="AC32" s="17"/>
      <c r="AD32" s="21"/>
      <c r="AE32" s="21"/>
      <c r="AF32" s="21"/>
      <c r="AG32" s="21"/>
      <c r="AH32" s="21"/>
      <c r="AI32" s="21"/>
      <c r="AJ32" s="21"/>
      <c r="AK32" s="21"/>
      <c r="AL32" s="21"/>
      <c r="AM32" s="21"/>
      <c r="AN32" s="21"/>
      <c r="AO32" s="21"/>
      <c r="AP32" s="21"/>
      <c r="AQ32" s="21"/>
      <c r="AR32" s="21"/>
      <c r="AS32" s="21"/>
      <c r="AT32" s="21"/>
      <c r="AU32" s="21"/>
      <c r="AV32" s="21"/>
      <c r="AW32" s="21"/>
      <c r="AX32" s="21"/>
      <c r="AY32" s="17"/>
    </row>
    <row r="33" spans="1:51" ht="14.4" customHeight="1">
      <c r="AA33" s="19"/>
      <c r="AB33" s="19"/>
      <c r="AC33" s="17"/>
      <c r="AD33" s="21"/>
      <c r="AE33" s="21"/>
      <c r="AF33" s="21"/>
      <c r="AG33" s="21"/>
      <c r="AH33" s="21"/>
      <c r="AI33" s="21"/>
      <c r="AJ33" s="21"/>
      <c r="AK33" s="21"/>
      <c r="AL33" s="21"/>
      <c r="AM33" s="21"/>
      <c r="AN33" s="21"/>
      <c r="AO33" s="21"/>
      <c r="AP33" s="21"/>
      <c r="AQ33" s="21"/>
      <c r="AR33" s="21"/>
      <c r="AS33" s="21"/>
      <c r="AT33" s="21"/>
      <c r="AU33" s="21"/>
      <c r="AV33" s="21"/>
      <c r="AW33" s="21"/>
      <c r="AX33" s="21"/>
      <c r="AY33" s="17"/>
    </row>
    <row r="34" spans="1:51" ht="14.4" customHeight="1">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row>
    <row r="35" spans="1:5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row>
    <row r="36" spans="1:51">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row>
    <row r="37" spans="1:51" ht="14.4" customHeight="1">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row>
    <row r="44" spans="1:51">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row>
    <row r="45" spans="1:51">
      <c r="A45" s="28"/>
      <c r="B45" s="28"/>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row>
    <row r="46" spans="1:51">
      <c r="A46" s="29"/>
      <c r="B46" s="29"/>
      <c r="C46" s="29"/>
      <c r="D46" s="29"/>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row>
    <row r="47" spans="1:51">
      <c r="A47" s="28"/>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row>
    <row r="48" spans="1:5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spans="1:35">
      <c r="A49" s="24"/>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row>
    <row r="50" spans="1:35">
      <c r="A50" s="25"/>
      <c r="B50" s="25"/>
      <c r="C50" s="20"/>
      <c r="D50" s="29"/>
      <c r="E50" s="29"/>
      <c r="F50" s="29"/>
      <c r="G50" s="29"/>
      <c r="H50" s="29"/>
      <c r="I50" s="29"/>
      <c r="J50" s="29"/>
      <c r="K50" s="29"/>
      <c r="L50" s="29"/>
      <c r="M50" s="29"/>
      <c r="N50" s="29"/>
      <c r="O50" s="29"/>
      <c r="P50" s="29"/>
      <c r="Q50" s="29"/>
      <c r="R50" s="29"/>
      <c r="S50" s="29"/>
      <c r="T50" s="29"/>
      <c r="U50" s="29"/>
      <c r="V50" s="29"/>
      <c r="W50" s="29"/>
      <c r="X50" s="29"/>
      <c r="Y50" s="29"/>
      <c r="Z50" s="29"/>
      <c r="AA50" s="21"/>
      <c r="AB50" s="21"/>
      <c r="AC50" s="21"/>
      <c r="AD50" s="21"/>
      <c r="AE50" s="21"/>
      <c r="AF50" s="21"/>
      <c r="AG50" s="21"/>
      <c r="AH50" s="21"/>
      <c r="AI50" s="21"/>
    </row>
    <row r="51" spans="1:35">
      <c r="A51" s="25"/>
      <c r="B51" s="25"/>
      <c r="C51" s="20"/>
      <c r="D51" s="25"/>
      <c r="E51" s="25"/>
      <c r="F51" s="25"/>
      <c r="G51" s="25"/>
      <c r="H51" s="25"/>
      <c r="I51" s="25"/>
      <c r="J51" s="25"/>
      <c r="K51" s="25"/>
      <c r="L51" s="25"/>
      <c r="M51" s="25"/>
      <c r="N51" s="25"/>
      <c r="O51" s="25"/>
      <c r="P51" s="25"/>
      <c r="Q51" s="25"/>
      <c r="R51" s="25"/>
      <c r="S51" s="25"/>
      <c r="T51" s="25"/>
      <c r="U51" s="25"/>
      <c r="V51" s="25"/>
      <c r="W51" s="25"/>
      <c r="X51" s="25"/>
      <c r="Y51" s="25"/>
      <c r="Z51" s="25"/>
      <c r="AA51" s="20"/>
      <c r="AB51" s="20"/>
      <c r="AC51" s="20"/>
      <c r="AD51" s="20"/>
      <c r="AE51" s="20"/>
      <c r="AF51" s="20"/>
      <c r="AG51" s="20"/>
      <c r="AH51" s="20"/>
      <c r="AI51" s="20"/>
    </row>
    <row r="52" spans="1:35">
      <c r="A52" s="25"/>
      <c r="B52" s="25"/>
      <c r="C52" s="20"/>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6"/>
    </row>
    <row r="53" spans="1:35">
      <c r="A53" s="25"/>
      <c r="B53" s="25"/>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6"/>
    </row>
    <row r="54" spans="1:35">
      <c r="A54" s="25"/>
      <c r="B54" s="25"/>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6"/>
    </row>
    <row r="55" spans="1:35">
      <c r="A55" s="30"/>
      <c r="B55" s="30"/>
      <c r="C55" s="30"/>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6"/>
    </row>
    <row r="56" spans="1:35">
      <c r="A56" s="30"/>
      <c r="B56" s="30"/>
      <c r="C56" s="3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6"/>
    </row>
    <row r="57" spans="1:35">
      <c r="A57" s="30"/>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row>
    <row r="58" spans="1:35" ht="15">
      <c r="A58" s="31"/>
      <c r="B58" s="32"/>
      <c r="C58" s="3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row>
    <row r="59" spans="1:35" ht="15">
      <c r="A59" s="31"/>
      <c r="B59" s="32"/>
      <c r="C59" s="3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row>
    <row r="60" spans="1:35" ht="15">
      <c r="A60" s="31"/>
      <c r="B60" s="32"/>
      <c r="C60" s="3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row>
    <row r="61" spans="1:35" ht="15">
      <c r="A61" s="31"/>
      <c r="B61" s="32"/>
      <c r="C61" s="3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row>
    <row r="62" spans="1:35" ht="15">
      <c r="A62" s="31"/>
      <c r="B62" s="32"/>
      <c r="C62" s="3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row>
    <row r="63" spans="1:35">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row>
    <row r="64" spans="1:35" ht="15">
      <c r="A64" s="31"/>
      <c r="B64" s="32"/>
      <c r="C64" s="3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3"/>
    </row>
    <row r="65" spans="1:35">
      <c r="A65" s="34"/>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row>
    <row r="66" spans="1:35">
      <c r="A66" s="35"/>
      <c r="B66" s="35"/>
      <c r="C66" s="35"/>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21"/>
    </row>
    <row r="67" spans="1:35">
      <c r="A67" s="37"/>
      <c r="B67" s="37"/>
      <c r="C67" s="37"/>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21"/>
    </row>
    <row r="68" spans="1:35">
      <c r="A68" s="28"/>
      <c r="B68" s="28"/>
      <c r="C68" s="28"/>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18"/>
    </row>
    <row r="69" spans="1:35">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17"/>
    </row>
    <row r="70" spans="1:35">
      <c r="A70" s="17"/>
      <c r="B70" s="17"/>
      <c r="C70" s="17"/>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17"/>
    </row>
    <row r="71" spans="1:35">
      <c r="A71" s="17"/>
      <c r="B71" s="17"/>
      <c r="C71" s="17"/>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17"/>
    </row>
    <row r="72" spans="1:35">
      <c r="A72" s="17"/>
      <c r="B72" s="17"/>
      <c r="C72" s="17"/>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17"/>
    </row>
    <row r="73" spans="1:35">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17"/>
    </row>
    <row r="74" spans="1:35">
      <c r="A74" s="19"/>
      <c r="B74" s="19"/>
      <c r="C74" s="17"/>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17"/>
    </row>
    <row r="75" spans="1:35">
      <c r="A75" s="19"/>
      <c r="B75" s="19"/>
      <c r="C75" s="17"/>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17"/>
    </row>
    <row r="76" spans="1:35">
      <c r="A76" s="19"/>
      <c r="B76" s="19"/>
      <c r="C76" s="17"/>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17"/>
    </row>
    <row r="77" spans="1:35">
      <c r="A77" s="30"/>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row>
    <row r="78" spans="1:35">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spans="1:35">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row>
    <row r="80" spans="1:35">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row>
  </sheetData>
  <sheetProtection algorithmName="SHA-512" hashValue="NJA7b0KxtRYAgVKXIj+KO77XfLxM57ICoxwUYQtUUbtE1odabN3kuymyrplSXS17xh445xvl4O+2khERhi436g==" saltValue="lYz2crUKbdfOOvd51rJu/g==" spinCount="100000" sheet="1" objects="1" scenarios="1"/>
  <mergeCells count="36">
    <mergeCell ref="B17:C17"/>
    <mergeCell ref="B18:C18"/>
    <mergeCell ref="A30:X30"/>
    <mergeCell ref="B20:C20"/>
    <mergeCell ref="A21:C21"/>
    <mergeCell ref="A22:C22"/>
    <mergeCell ref="A23:B23"/>
    <mergeCell ref="D23:W23"/>
    <mergeCell ref="A24:B24"/>
    <mergeCell ref="A25:B25"/>
    <mergeCell ref="A26:B26"/>
    <mergeCell ref="A27:X27"/>
    <mergeCell ref="A28:X28"/>
    <mergeCell ref="A29:X29"/>
    <mergeCell ref="B19:C19"/>
    <mergeCell ref="C7:C8"/>
    <mergeCell ref="D7:E7"/>
    <mergeCell ref="F7:X7"/>
    <mergeCell ref="D8:E8"/>
    <mergeCell ref="B16:C16"/>
    <mergeCell ref="B14:C14"/>
    <mergeCell ref="B15:C15"/>
    <mergeCell ref="F8:X8"/>
    <mergeCell ref="A9:B11"/>
    <mergeCell ref="C9:C11"/>
    <mergeCell ref="D9:W9"/>
    <mergeCell ref="X9:X12"/>
    <mergeCell ref="D11:W11"/>
    <mergeCell ref="A12:C13"/>
    <mergeCell ref="D13:W13"/>
    <mergeCell ref="A7:B8"/>
    <mergeCell ref="A1:X1"/>
    <mergeCell ref="A3:X3"/>
    <mergeCell ref="A4:X4"/>
    <mergeCell ref="A5:X5"/>
    <mergeCell ref="A6:X6"/>
  </mergeCells>
  <dataValidations count="2">
    <dataValidation type="list" allowBlank="1" showInputMessage="1" showErrorMessage="1" sqref="AD15:AY19 AD21:AX21 D58:AI62 D64:AH64 D14:W20" xr:uid="{D5B50B2D-6375-4E39-A28E-70105AAC852B}">
      <formula1>"Yes, No"</formula1>
    </dataValidation>
    <dataValidation type="list" allowBlank="1" showInputMessage="1" showErrorMessage="1" sqref="AD10:AX10 D53:AH53" xr:uid="{DB1422C7-14B6-45D5-A4EB-A9070DFDF47B}">
      <formula1>"Lowland calcareous grassland, Lowland dry acid grassland, Lowland meadows, Other lowland acid grassland , Other neutral grassland, Tall herb communities, Upland acid grassland, Upland calcareous grassland, Upland hay meadows, Calaminarian grassland"</formula1>
    </dataValidation>
  </dataValidations>
  <hyperlinks>
    <hyperlink ref="A6" r:id="rId1" display="https://ukhab.org/" xr:uid="{C6FF6DA7-6B8E-4968-9DAF-4D32923D2A83}"/>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1E065-6D62-44D7-B743-DDD79D010641}">
  <sheetPr>
    <tabColor theme="9"/>
  </sheetPr>
  <dimension ref="A1:AF50"/>
  <sheetViews>
    <sheetView topLeftCell="A3" zoomScale="55" zoomScaleNormal="55" workbookViewId="0">
      <selection activeCell="O42" sqref="O42"/>
    </sheetView>
  </sheetViews>
  <sheetFormatPr defaultRowHeight="14.4"/>
  <cols>
    <col min="1" max="1" width="5.6640625" customWidth="1"/>
    <col min="2" max="2" width="43.88671875" customWidth="1"/>
    <col min="3" max="3" width="47.21875" customWidth="1"/>
    <col min="4" max="24" width="12.109375" customWidth="1"/>
    <col min="25" max="32" width="18" style="123" customWidth="1"/>
  </cols>
  <sheetData>
    <row r="1" spans="1:32">
      <c r="A1" s="353" t="s">
        <v>44</v>
      </c>
      <c r="B1" s="354"/>
      <c r="C1" s="354"/>
      <c r="D1" s="354"/>
      <c r="E1" s="354"/>
      <c r="F1" s="354"/>
      <c r="G1" s="354"/>
      <c r="H1" s="354"/>
      <c r="I1" s="354"/>
      <c r="J1" s="354"/>
      <c r="K1" s="354"/>
      <c r="L1" s="354"/>
      <c r="M1" s="354"/>
      <c r="N1" s="354"/>
      <c r="O1" s="354"/>
      <c r="P1" s="354"/>
      <c r="Q1" s="354"/>
      <c r="R1" s="354"/>
      <c r="S1" s="354"/>
      <c r="T1" s="354"/>
      <c r="U1" s="354"/>
      <c r="V1" s="354"/>
      <c r="W1" s="354"/>
      <c r="X1" s="355"/>
    </row>
    <row r="2" spans="1:32">
      <c r="A2" s="297" t="s">
        <v>45</v>
      </c>
      <c r="B2" s="298"/>
      <c r="C2" s="298"/>
      <c r="D2" s="298"/>
      <c r="E2" s="298"/>
      <c r="F2" s="298"/>
      <c r="G2" s="298"/>
      <c r="H2" s="298"/>
      <c r="I2" s="298"/>
      <c r="J2" s="298"/>
      <c r="K2" s="298"/>
      <c r="L2" s="298"/>
      <c r="M2" s="298"/>
      <c r="N2" s="298"/>
      <c r="O2" s="298"/>
      <c r="P2" s="298"/>
      <c r="Q2" s="298"/>
      <c r="R2" s="298"/>
      <c r="S2" s="298"/>
      <c r="T2" s="298"/>
      <c r="U2" s="298"/>
      <c r="V2" s="298"/>
      <c r="W2" s="298"/>
      <c r="X2" s="299"/>
    </row>
    <row r="3" spans="1:32" ht="149.4" customHeight="1">
      <c r="A3" s="294" t="s">
        <v>46</v>
      </c>
      <c r="B3" s="295"/>
      <c r="C3" s="295"/>
      <c r="D3" s="295"/>
      <c r="E3" s="295"/>
      <c r="F3" s="295"/>
      <c r="G3" s="295"/>
      <c r="H3" s="295"/>
      <c r="I3" s="295"/>
      <c r="J3" s="295"/>
      <c r="K3" s="295"/>
      <c r="L3" s="295"/>
      <c r="M3" s="295"/>
      <c r="N3" s="295"/>
      <c r="O3" s="295"/>
      <c r="P3" s="295"/>
      <c r="Q3" s="295"/>
      <c r="R3" s="295"/>
      <c r="S3" s="295"/>
      <c r="T3" s="295"/>
      <c r="U3" s="295"/>
      <c r="V3" s="295"/>
      <c r="W3" s="295"/>
      <c r="X3" s="296"/>
    </row>
    <row r="4" spans="1:32">
      <c r="A4" s="297" t="s">
        <v>3</v>
      </c>
      <c r="B4" s="298"/>
      <c r="C4" s="298"/>
      <c r="D4" s="298"/>
      <c r="E4" s="298"/>
      <c r="F4" s="298"/>
      <c r="G4" s="298"/>
      <c r="H4" s="298"/>
      <c r="I4" s="298"/>
      <c r="J4" s="298"/>
      <c r="K4" s="298"/>
      <c r="L4" s="298"/>
      <c r="M4" s="298"/>
      <c r="N4" s="298"/>
      <c r="O4" s="298"/>
      <c r="P4" s="298"/>
      <c r="Q4" s="298"/>
      <c r="R4" s="298"/>
      <c r="S4" s="298"/>
      <c r="T4" s="298"/>
      <c r="U4" s="298"/>
      <c r="V4" s="298"/>
      <c r="W4" s="298"/>
      <c r="X4" s="299"/>
    </row>
    <row r="5" spans="1:32" ht="53.4" customHeight="1">
      <c r="A5" s="257"/>
      <c r="B5" s="258"/>
      <c r="C5" s="258"/>
      <c r="D5" s="258"/>
      <c r="E5" s="258"/>
      <c r="F5" s="258"/>
      <c r="G5" s="258"/>
      <c r="H5" s="258"/>
      <c r="I5" s="258"/>
      <c r="J5" s="258"/>
      <c r="K5" s="258"/>
      <c r="L5" s="258"/>
      <c r="M5" s="258"/>
      <c r="N5" s="258"/>
      <c r="O5" s="258"/>
      <c r="P5" s="258"/>
      <c r="Q5" s="258"/>
      <c r="R5" s="258"/>
      <c r="S5" s="258"/>
      <c r="T5" s="258"/>
      <c r="U5" s="258"/>
      <c r="V5" s="258"/>
      <c r="W5" s="258"/>
      <c r="X5" s="258"/>
      <c r="Y5" s="184"/>
    </row>
    <row r="6" spans="1:32" ht="16.2" customHeight="1">
      <c r="A6" s="351" t="s">
        <v>7</v>
      </c>
      <c r="B6" s="352"/>
      <c r="C6" s="352"/>
      <c r="D6" s="352"/>
      <c r="E6" s="352"/>
      <c r="F6" s="352"/>
      <c r="G6" s="352"/>
      <c r="H6" s="352"/>
      <c r="I6" s="352"/>
      <c r="J6" s="352"/>
      <c r="K6" s="352"/>
      <c r="L6" s="352"/>
      <c r="M6" s="352"/>
      <c r="N6" s="352"/>
      <c r="O6" s="352"/>
      <c r="P6" s="352"/>
      <c r="Q6" s="352"/>
      <c r="R6" s="352"/>
      <c r="S6" s="352"/>
      <c r="T6" s="352"/>
      <c r="U6" s="352"/>
      <c r="V6" s="352"/>
      <c r="W6" s="352"/>
      <c r="X6" s="352"/>
      <c r="Y6" s="184"/>
    </row>
    <row r="7" spans="1:32" ht="54" customHeight="1">
      <c r="A7" s="303" t="s">
        <v>8</v>
      </c>
      <c r="B7" s="304"/>
      <c r="C7" s="337" t="str">
        <f>'SURVEY COVER SHEET '!D4&amp;" - "&amp;'SURVEY COVER SHEET '!D2</f>
        <v>On-site - Reading Gateway</v>
      </c>
      <c r="D7" s="338" t="s">
        <v>9</v>
      </c>
      <c r="E7" s="338"/>
      <c r="F7" s="338"/>
      <c r="G7" s="290" t="str">
        <f>TEXT('SURVEY COVER SHEET '!$B$2,"dd/mm/yyyy")&amp;" - "&amp;'SURVEY COVER SHEET '!$B$4</f>
        <v>19/03/2026 - Ben Wagstffe</v>
      </c>
      <c r="H7" s="290"/>
      <c r="I7" s="290"/>
      <c r="J7" s="290"/>
      <c r="K7" s="290"/>
      <c r="L7" s="290"/>
      <c r="M7" s="290"/>
      <c r="N7" s="290"/>
      <c r="O7" s="290"/>
      <c r="P7" s="290"/>
      <c r="Q7" s="290"/>
      <c r="R7" s="290"/>
      <c r="S7" s="290"/>
      <c r="T7" s="290"/>
      <c r="U7" s="290"/>
      <c r="V7" s="290"/>
      <c r="W7" s="290"/>
      <c r="X7" s="290"/>
      <c r="Y7" s="184"/>
    </row>
    <row r="8" spans="1:32" ht="64.8" customHeight="1">
      <c r="A8" s="307"/>
      <c r="B8" s="308"/>
      <c r="C8" s="201" t="str">
        <f>'SURVEY COVER SHEET '!D5&amp;" - "&amp;'SURVEY COVER SHEET '!D3</f>
        <v xml:space="preserve"> - </v>
      </c>
      <c r="D8" s="340" t="s">
        <v>10</v>
      </c>
      <c r="E8" s="340"/>
      <c r="F8" s="340"/>
      <c r="G8" s="356"/>
      <c r="H8" s="356"/>
      <c r="I8" s="356"/>
      <c r="J8" s="356"/>
      <c r="K8" s="356"/>
      <c r="L8" s="356"/>
      <c r="M8" s="356"/>
      <c r="N8" s="356"/>
      <c r="O8" s="356"/>
      <c r="P8" s="356"/>
      <c r="Q8" s="356"/>
      <c r="R8" s="356"/>
      <c r="S8" s="356"/>
      <c r="T8" s="356"/>
      <c r="U8" s="356"/>
      <c r="V8" s="356"/>
      <c r="W8" s="356"/>
      <c r="X8" s="356"/>
      <c r="Y8" s="184"/>
    </row>
    <row r="9" spans="1:32" ht="44.4" customHeight="1">
      <c r="A9" s="317" t="s">
        <v>11</v>
      </c>
      <c r="B9" s="304"/>
      <c r="C9" s="212"/>
      <c r="D9" s="285" t="s">
        <v>81</v>
      </c>
      <c r="E9" s="312"/>
      <c r="F9" s="312"/>
      <c r="G9" s="312"/>
      <c r="H9" s="312"/>
      <c r="I9" s="312"/>
      <c r="J9" s="312"/>
      <c r="K9" s="312"/>
      <c r="L9" s="312"/>
      <c r="M9" s="312"/>
      <c r="N9" s="312"/>
      <c r="O9" s="312"/>
      <c r="P9" s="312"/>
      <c r="Q9" s="312"/>
      <c r="R9" s="312"/>
      <c r="S9" s="312"/>
      <c r="T9" s="312"/>
      <c r="U9" s="312"/>
      <c r="V9" s="312"/>
      <c r="W9" s="286"/>
      <c r="X9" s="361"/>
      <c r="Y9" s="184"/>
    </row>
    <row r="10" spans="1:32" ht="67.8" customHeight="1">
      <c r="A10" s="359"/>
      <c r="B10" s="306"/>
      <c r="C10" s="213"/>
      <c r="D10" s="167"/>
      <c r="E10" s="167"/>
      <c r="F10" s="167"/>
      <c r="G10" s="167"/>
      <c r="H10" s="167"/>
      <c r="I10" s="167"/>
      <c r="J10" s="167"/>
      <c r="K10" s="167"/>
      <c r="L10" s="167"/>
      <c r="M10" s="167"/>
      <c r="N10" s="167"/>
      <c r="O10" s="167"/>
      <c r="P10" s="167"/>
      <c r="Q10" s="167"/>
      <c r="R10" s="167"/>
      <c r="S10" s="167"/>
      <c r="T10" s="167"/>
      <c r="U10" s="167"/>
      <c r="V10" s="167"/>
      <c r="W10" s="167"/>
      <c r="X10" s="362"/>
      <c r="Y10" s="185"/>
      <c r="Z10" s="181"/>
      <c r="AA10" s="181"/>
      <c r="AB10" s="181"/>
      <c r="AC10" s="181"/>
      <c r="AD10" s="181"/>
      <c r="AE10" s="181"/>
      <c r="AF10" s="181"/>
    </row>
    <row r="11" spans="1:32" ht="44.4" customHeight="1">
      <c r="A11" s="359"/>
      <c r="B11" s="306"/>
      <c r="C11" s="213"/>
      <c r="D11" s="285" t="s">
        <v>12</v>
      </c>
      <c r="E11" s="312"/>
      <c r="F11" s="312"/>
      <c r="G11" s="312"/>
      <c r="H11" s="312"/>
      <c r="I11" s="312"/>
      <c r="J11" s="312"/>
      <c r="K11" s="312"/>
      <c r="L11" s="312"/>
      <c r="M11" s="312"/>
      <c r="N11" s="312"/>
      <c r="O11" s="312"/>
      <c r="P11" s="312"/>
      <c r="Q11" s="312"/>
      <c r="R11" s="312"/>
      <c r="S11" s="312"/>
      <c r="T11" s="312"/>
      <c r="U11" s="312"/>
      <c r="V11" s="312"/>
      <c r="W11" s="286"/>
      <c r="X11" s="362"/>
      <c r="Y11" s="184"/>
      <c r="Z11" s="182"/>
      <c r="AA11" s="182"/>
      <c r="AB11" s="182"/>
      <c r="AC11" s="182"/>
      <c r="AD11" s="182"/>
      <c r="AE11" s="182"/>
      <c r="AF11" s="182"/>
    </row>
    <row r="12" spans="1:32" ht="45" customHeight="1">
      <c r="A12" s="360"/>
      <c r="B12" s="308"/>
      <c r="C12" s="214"/>
      <c r="D12" s="167"/>
      <c r="E12" s="167"/>
      <c r="F12" s="167"/>
      <c r="G12" s="167"/>
      <c r="H12" s="167"/>
      <c r="I12" s="167"/>
      <c r="J12" s="167"/>
      <c r="K12" s="167"/>
      <c r="L12" s="167"/>
      <c r="M12" s="167"/>
      <c r="N12" s="167"/>
      <c r="O12" s="167"/>
      <c r="P12" s="167"/>
      <c r="Q12" s="167"/>
      <c r="R12" s="167"/>
      <c r="S12" s="167"/>
      <c r="T12" s="167"/>
      <c r="U12" s="167"/>
      <c r="V12" s="167"/>
      <c r="W12" s="167"/>
      <c r="X12" s="362"/>
      <c r="Y12" s="184"/>
      <c r="Z12" s="183"/>
      <c r="AA12" s="182"/>
      <c r="AB12" s="182"/>
      <c r="AC12" s="183"/>
      <c r="AD12" s="183"/>
      <c r="AE12" s="183"/>
      <c r="AF12" s="183"/>
    </row>
    <row r="13" spans="1:32" ht="22.2" customHeight="1">
      <c r="A13" s="330" t="s">
        <v>14</v>
      </c>
      <c r="B13" s="218"/>
      <c r="C13" s="219"/>
      <c r="D13" s="285" t="s">
        <v>13</v>
      </c>
      <c r="E13" s="312"/>
      <c r="F13" s="312"/>
      <c r="G13" s="312"/>
      <c r="H13" s="312"/>
      <c r="I13" s="312"/>
      <c r="J13" s="312"/>
      <c r="K13" s="312"/>
      <c r="L13" s="312"/>
      <c r="M13" s="312"/>
      <c r="N13" s="312"/>
      <c r="O13" s="312"/>
      <c r="P13" s="312"/>
      <c r="Q13" s="312"/>
      <c r="R13" s="312"/>
      <c r="S13" s="312"/>
      <c r="T13" s="312"/>
      <c r="U13" s="312"/>
      <c r="V13" s="312"/>
      <c r="W13" s="286"/>
      <c r="X13" s="362"/>
      <c r="Y13" s="184"/>
      <c r="AA13" s="182"/>
      <c r="AB13" s="183"/>
    </row>
    <row r="14" spans="1:32" ht="41.4" customHeight="1">
      <c r="A14" s="364"/>
      <c r="B14" s="365"/>
      <c r="C14" s="366"/>
      <c r="D14" s="167"/>
      <c r="E14" s="167"/>
      <c r="F14" s="167"/>
      <c r="G14" s="167"/>
      <c r="H14" s="167"/>
      <c r="I14" s="167"/>
      <c r="J14" s="167"/>
      <c r="K14" s="167"/>
      <c r="L14" s="167"/>
      <c r="M14" s="167"/>
      <c r="N14" s="167"/>
      <c r="O14" s="167"/>
      <c r="P14" s="167"/>
      <c r="Q14" s="167"/>
      <c r="R14" s="167"/>
      <c r="S14" s="167"/>
      <c r="T14" s="167"/>
      <c r="U14" s="167"/>
      <c r="V14" s="167"/>
      <c r="W14" s="167"/>
      <c r="X14" s="363"/>
      <c r="Y14" s="184"/>
      <c r="AA14" s="183"/>
    </row>
    <row r="15" spans="1:32" ht="69" customHeight="1">
      <c r="A15" s="346"/>
      <c r="B15" s="220"/>
      <c r="C15" s="221"/>
      <c r="D15" s="222" t="s">
        <v>15</v>
      </c>
      <c r="E15" s="223"/>
      <c r="F15" s="223"/>
      <c r="G15" s="223"/>
      <c r="H15" s="223"/>
      <c r="I15" s="223"/>
      <c r="J15" s="223"/>
      <c r="K15" s="223"/>
      <c r="L15" s="223"/>
      <c r="M15" s="223"/>
      <c r="N15" s="223"/>
      <c r="O15" s="223"/>
      <c r="P15" s="223"/>
      <c r="Q15" s="223"/>
      <c r="R15" s="223"/>
      <c r="S15" s="223"/>
      <c r="T15" s="223"/>
      <c r="U15" s="223"/>
      <c r="V15" s="223"/>
      <c r="W15" s="224"/>
      <c r="X15" s="174" t="s">
        <v>16</v>
      </c>
      <c r="Y15" s="184"/>
    </row>
    <row r="16" spans="1:32" ht="94.8" customHeight="1">
      <c r="A16" s="44" t="s">
        <v>17</v>
      </c>
      <c r="B16" s="367" t="s">
        <v>47</v>
      </c>
      <c r="C16" s="368"/>
      <c r="D16" s="6"/>
      <c r="E16" s="6"/>
      <c r="F16" s="6"/>
      <c r="G16" s="6"/>
      <c r="H16" s="6"/>
      <c r="I16" s="6"/>
      <c r="J16" s="6"/>
      <c r="K16" s="6"/>
      <c r="L16" s="6"/>
      <c r="M16" s="6"/>
      <c r="N16" s="6"/>
      <c r="O16" s="6"/>
      <c r="P16" s="6"/>
      <c r="Q16" s="6"/>
      <c r="R16" s="6"/>
      <c r="S16" s="6"/>
      <c r="T16" s="6"/>
      <c r="U16" s="6"/>
      <c r="V16" s="6"/>
      <c r="W16" s="6"/>
      <c r="X16" s="176"/>
      <c r="Y16" s="184"/>
    </row>
    <row r="17" spans="1:25" ht="79.8" customHeight="1">
      <c r="A17" s="44" t="s">
        <v>19</v>
      </c>
      <c r="B17" s="367" t="s">
        <v>48</v>
      </c>
      <c r="C17" s="368"/>
      <c r="D17" s="6"/>
      <c r="E17" s="6"/>
      <c r="F17" s="6"/>
      <c r="G17" s="6"/>
      <c r="H17" s="6"/>
      <c r="I17" s="6"/>
      <c r="J17" s="6"/>
      <c r="K17" s="6"/>
      <c r="L17" s="6"/>
      <c r="M17" s="6"/>
      <c r="N17" s="6"/>
      <c r="O17" s="6"/>
      <c r="P17" s="6"/>
      <c r="Q17" s="6"/>
      <c r="R17" s="6"/>
      <c r="S17" s="6"/>
      <c r="T17" s="6"/>
      <c r="U17" s="6"/>
      <c r="V17" s="6"/>
      <c r="W17" s="6"/>
      <c r="X17" s="176"/>
      <c r="Y17" s="184"/>
    </row>
    <row r="18" spans="1:25" ht="49.8" customHeight="1">
      <c r="A18" s="44" t="s">
        <v>21</v>
      </c>
      <c r="B18" s="367" t="s">
        <v>49</v>
      </c>
      <c r="C18" s="368"/>
      <c r="D18" s="6"/>
      <c r="E18" s="6"/>
      <c r="F18" s="6"/>
      <c r="G18" s="6"/>
      <c r="H18" s="6"/>
      <c r="I18" s="6"/>
      <c r="J18" s="6"/>
      <c r="K18" s="6"/>
      <c r="L18" s="6"/>
      <c r="M18" s="6"/>
      <c r="N18" s="6"/>
      <c r="O18" s="6"/>
      <c r="P18" s="6"/>
      <c r="Q18" s="6"/>
      <c r="R18" s="6"/>
      <c r="S18" s="6"/>
      <c r="T18" s="6"/>
      <c r="U18" s="6"/>
      <c r="V18" s="6"/>
      <c r="W18" s="6"/>
      <c r="X18" s="176"/>
      <c r="Y18" s="186"/>
    </row>
    <row r="19" spans="1:25" ht="46.8" customHeight="1">
      <c r="A19" s="44" t="s">
        <v>23</v>
      </c>
      <c r="B19" s="367" t="s">
        <v>50</v>
      </c>
      <c r="C19" s="368"/>
      <c r="D19" s="6"/>
      <c r="E19" s="6"/>
      <c r="F19" s="6"/>
      <c r="G19" s="6"/>
      <c r="H19" s="6"/>
      <c r="I19" s="6"/>
      <c r="J19" s="6"/>
      <c r="K19" s="6"/>
      <c r="L19" s="6"/>
      <c r="M19" s="6"/>
      <c r="N19" s="6"/>
      <c r="O19" s="6"/>
      <c r="P19" s="6"/>
      <c r="Q19" s="6"/>
      <c r="R19" s="6"/>
      <c r="S19" s="6"/>
      <c r="T19" s="6"/>
      <c r="U19" s="6"/>
      <c r="V19" s="6"/>
      <c r="W19" s="6"/>
      <c r="X19" s="176"/>
      <c r="Y19" s="186"/>
    </row>
    <row r="20" spans="1:25" ht="57.6" customHeight="1">
      <c r="A20" s="44" t="s">
        <v>25</v>
      </c>
      <c r="B20" s="367" t="s">
        <v>51</v>
      </c>
      <c r="C20" s="368"/>
      <c r="D20" s="6"/>
      <c r="E20" s="6"/>
      <c r="F20" s="6"/>
      <c r="G20" s="6"/>
      <c r="H20" s="6"/>
      <c r="I20" s="6"/>
      <c r="J20" s="6"/>
      <c r="K20" s="6"/>
      <c r="L20" s="6"/>
      <c r="M20" s="6"/>
      <c r="N20" s="6"/>
      <c r="O20" s="6"/>
      <c r="P20" s="6"/>
      <c r="Q20" s="6"/>
      <c r="R20" s="6"/>
      <c r="S20" s="6"/>
      <c r="T20" s="6"/>
      <c r="U20" s="6"/>
      <c r="V20" s="6"/>
      <c r="W20" s="6"/>
      <c r="X20" s="176"/>
      <c r="Y20" s="187"/>
    </row>
    <row r="21" spans="1:25" ht="15">
      <c r="A21" s="357" t="s">
        <v>214</v>
      </c>
      <c r="B21" s="358"/>
      <c r="C21" s="358"/>
      <c r="D21" s="358"/>
      <c r="E21" s="358"/>
      <c r="F21" s="358"/>
      <c r="G21" s="358"/>
      <c r="H21" s="358"/>
      <c r="I21" s="358"/>
      <c r="J21" s="358"/>
      <c r="K21" s="358"/>
      <c r="L21" s="358"/>
      <c r="M21" s="358"/>
      <c r="N21" s="358"/>
      <c r="O21" s="358"/>
      <c r="P21" s="358"/>
      <c r="Q21" s="358"/>
      <c r="R21" s="358"/>
      <c r="S21" s="358"/>
      <c r="T21" s="358"/>
      <c r="U21" s="358"/>
      <c r="V21" s="358"/>
      <c r="W21" s="358"/>
      <c r="X21" s="358"/>
      <c r="Y21" s="187"/>
    </row>
    <row r="22" spans="1:25" ht="55.8" customHeight="1">
      <c r="A22" s="44" t="s">
        <v>52</v>
      </c>
      <c r="B22" s="367" t="s">
        <v>53</v>
      </c>
      <c r="C22" s="368"/>
      <c r="D22" s="6"/>
      <c r="E22" s="6"/>
      <c r="F22" s="6"/>
      <c r="G22" s="6"/>
      <c r="H22" s="6"/>
      <c r="I22" s="6"/>
      <c r="J22" s="6"/>
      <c r="K22" s="6"/>
      <c r="L22" s="6"/>
      <c r="M22" s="6"/>
      <c r="N22" s="6"/>
      <c r="O22" s="6"/>
      <c r="P22" s="6"/>
      <c r="Q22" s="6"/>
      <c r="R22" s="6"/>
      <c r="S22" s="6"/>
      <c r="T22" s="6"/>
      <c r="U22" s="6"/>
      <c r="V22" s="6"/>
      <c r="W22" s="6"/>
      <c r="X22" s="177"/>
      <c r="Y22" s="187"/>
    </row>
    <row r="23" spans="1:25" ht="15">
      <c r="A23" s="369"/>
      <c r="B23" s="370"/>
      <c r="C23" s="370"/>
      <c r="D23" s="370"/>
      <c r="E23" s="370"/>
      <c r="F23" s="370"/>
      <c r="G23" s="370"/>
      <c r="H23" s="370"/>
      <c r="I23" s="370"/>
      <c r="J23" s="370"/>
      <c r="K23" s="370"/>
      <c r="L23" s="370"/>
      <c r="M23" s="370"/>
      <c r="N23" s="370"/>
      <c r="O23" s="370"/>
      <c r="P23" s="370"/>
      <c r="Q23" s="370"/>
      <c r="R23" s="370"/>
      <c r="S23" s="370"/>
      <c r="T23" s="370"/>
      <c r="U23" s="370"/>
      <c r="V23" s="370"/>
      <c r="W23" s="370"/>
      <c r="X23" s="370"/>
      <c r="Y23" s="187"/>
    </row>
    <row r="24" spans="1:25" ht="14.4" customHeight="1">
      <c r="A24" s="243" t="s">
        <v>54</v>
      </c>
      <c r="B24" s="244"/>
      <c r="C24" s="371"/>
      <c r="D24" s="126" t="str">
        <f>IF(TRIM(D10)="","",
IF(AND(ISNUMBER(SEARCH("acid",D10)),COUNTA(D16:D20)&lt;5),"",
IF(AND(NOT(ISNUMBER(SEARCH("acid",D10))),COUNTA(D16:D20,D22)&lt;6),"",IF(D16="Yes","Yes","No"))))</f>
        <v/>
      </c>
      <c r="E24" s="126" t="str">
        <f t="shared" ref="E24:W24" si="0">IF(TRIM(E10)="","",
IF(AND(ISNUMBER(SEARCH("acid",E10)),COUNTA(E16:E20)&lt;5),"",
IF(AND(NOT(ISNUMBER(SEARCH("acid",E10))),COUNTA(E16:E20,E22)&lt;6),"",IF(E16="Yes","Yes","No"))))</f>
        <v/>
      </c>
      <c r="F24" s="126" t="str">
        <f t="shared" si="0"/>
        <v/>
      </c>
      <c r="G24" s="126" t="str">
        <f t="shared" si="0"/>
        <v/>
      </c>
      <c r="H24" s="126" t="str">
        <f t="shared" si="0"/>
        <v/>
      </c>
      <c r="I24" s="126" t="str">
        <f t="shared" si="0"/>
        <v/>
      </c>
      <c r="J24" s="126" t="str">
        <f t="shared" si="0"/>
        <v/>
      </c>
      <c r="K24" s="126" t="str">
        <f t="shared" si="0"/>
        <v/>
      </c>
      <c r="L24" s="126" t="str">
        <f t="shared" si="0"/>
        <v/>
      </c>
      <c r="M24" s="126" t="str">
        <f t="shared" si="0"/>
        <v/>
      </c>
      <c r="N24" s="126" t="str">
        <f t="shared" si="0"/>
        <v/>
      </c>
      <c r="O24" s="126" t="str">
        <f t="shared" si="0"/>
        <v/>
      </c>
      <c r="P24" s="126" t="str">
        <f t="shared" si="0"/>
        <v/>
      </c>
      <c r="Q24" s="126" t="str">
        <f t="shared" si="0"/>
        <v/>
      </c>
      <c r="R24" s="126" t="str">
        <f t="shared" si="0"/>
        <v/>
      </c>
      <c r="S24" s="126" t="str">
        <f t="shared" si="0"/>
        <v/>
      </c>
      <c r="T24" s="126" t="str">
        <f t="shared" si="0"/>
        <v/>
      </c>
      <c r="U24" s="126" t="str">
        <f t="shared" si="0"/>
        <v/>
      </c>
      <c r="V24" s="126" t="str">
        <f t="shared" si="0"/>
        <v/>
      </c>
      <c r="W24" s="126" t="str">
        <f t="shared" si="0"/>
        <v/>
      </c>
      <c r="X24" s="175"/>
      <c r="Y24" s="187"/>
    </row>
    <row r="25" spans="1:25" ht="15">
      <c r="A25" s="245" t="s">
        <v>27</v>
      </c>
      <c r="B25" s="246"/>
      <c r="C25" s="329"/>
      <c r="D25" s="126" t="str">
        <f>IF(TRIM(D10)="","",
IF(AND(ISNUMBER(SEARCH("acid",D10)),COUNTA(D16:D20)&lt;5),"",
IF(AND(NOT(ISNUMBER(SEARCH("acid",D10))),COUNTA(D16:D20,D22)&lt;6),"",
IF(AND(ISNUMBER(SEARCH("acid",D10)),D22&lt;&gt;""),"N/A",
IF(AND(NOT(ISNUMBER(SEARCH("acid",D10))),D22=""),"N/A",
COUNTIF(D16:D20,"Yes")+IF(D22="Yes",1,0))))))</f>
        <v/>
      </c>
      <c r="E25" s="126" t="str">
        <f t="shared" ref="E25:W25" si="1">IF(TRIM(E10)="","",
IF(AND(ISNUMBER(SEARCH("acid",E10)),COUNTA(E16:E20)&lt;5),"",
IF(AND(NOT(ISNUMBER(SEARCH("acid",E10))),COUNTA(E16:E20,E22)&lt;6),"",
IF(AND(ISNUMBER(SEARCH("acid",E10)),E22&lt;&gt;""),"N/A",
IF(AND(NOT(ISNUMBER(SEARCH("acid",E10))),E22=""),"N/A",
COUNTIF(E16:E20,"Yes")+IF(E22="Yes",1,0))))))</f>
        <v/>
      </c>
      <c r="F25" s="126" t="str">
        <f t="shared" si="1"/>
        <v/>
      </c>
      <c r="G25" s="126" t="str">
        <f t="shared" si="1"/>
        <v/>
      </c>
      <c r="H25" s="126" t="str">
        <f t="shared" si="1"/>
        <v/>
      </c>
      <c r="I25" s="126" t="str">
        <f t="shared" si="1"/>
        <v/>
      </c>
      <c r="J25" s="126" t="str">
        <f t="shared" si="1"/>
        <v/>
      </c>
      <c r="K25" s="126" t="str">
        <f t="shared" si="1"/>
        <v/>
      </c>
      <c r="L25" s="126" t="str">
        <f t="shared" si="1"/>
        <v/>
      </c>
      <c r="M25" s="126" t="str">
        <f t="shared" si="1"/>
        <v/>
      </c>
      <c r="N25" s="126" t="str">
        <f t="shared" si="1"/>
        <v/>
      </c>
      <c r="O25" s="126" t="str">
        <f t="shared" si="1"/>
        <v/>
      </c>
      <c r="P25" s="126" t="str">
        <f t="shared" si="1"/>
        <v/>
      </c>
      <c r="Q25" s="126" t="str">
        <f t="shared" si="1"/>
        <v/>
      </c>
      <c r="R25" s="126" t="str">
        <f t="shared" si="1"/>
        <v/>
      </c>
      <c r="S25" s="126" t="str">
        <f t="shared" si="1"/>
        <v/>
      </c>
      <c r="T25" s="126" t="str">
        <f t="shared" si="1"/>
        <v/>
      </c>
      <c r="U25" s="126" t="str">
        <f t="shared" si="1"/>
        <v/>
      </c>
      <c r="V25" s="126" t="str">
        <f t="shared" si="1"/>
        <v/>
      </c>
      <c r="W25" s="126" t="str">
        <f t="shared" si="1"/>
        <v/>
      </c>
      <c r="X25" s="175"/>
      <c r="Y25" s="187"/>
    </row>
    <row r="26" spans="1:25" ht="14.4" customHeight="1">
      <c r="A26" s="297" t="s">
        <v>55</v>
      </c>
      <c r="B26" s="299"/>
      <c r="C26" s="9" t="s">
        <v>29</v>
      </c>
      <c r="D26" s="222" t="s">
        <v>30</v>
      </c>
      <c r="E26" s="223"/>
      <c r="F26" s="223"/>
      <c r="G26" s="223"/>
      <c r="H26" s="223"/>
      <c r="I26" s="223"/>
      <c r="J26" s="223"/>
      <c r="K26" s="223"/>
      <c r="L26" s="223"/>
      <c r="M26" s="223"/>
      <c r="N26" s="223"/>
      <c r="O26" s="223"/>
      <c r="P26" s="223"/>
      <c r="Q26" s="223"/>
      <c r="R26" s="223"/>
      <c r="S26" s="223"/>
      <c r="T26" s="223"/>
      <c r="U26" s="223"/>
      <c r="V26" s="223"/>
      <c r="W26" s="224"/>
      <c r="X26" s="178"/>
      <c r="Y26" s="187"/>
    </row>
    <row r="27" spans="1:25" ht="15">
      <c r="A27" s="372" t="s">
        <v>56</v>
      </c>
      <c r="B27" s="373"/>
      <c r="C27" s="373"/>
      <c r="D27" s="373"/>
      <c r="E27" s="373"/>
      <c r="F27" s="373"/>
      <c r="G27" s="373"/>
      <c r="H27" s="373"/>
      <c r="I27" s="373"/>
      <c r="J27" s="373"/>
      <c r="K27" s="373"/>
      <c r="L27" s="373"/>
      <c r="M27" s="373"/>
      <c r="N27" s="373"/>
      <c r="O27" s="373"/>
      <c r="P27" s="373"/>
      <c r="Q27" s="373"/>
      <c r="R27" s="373"/>
      <c r="S27" s="373"/>
      <c r="T27" s="373"/>
      <c r="U27" s="373"/>
      <c r="V27" s="373"/>
      <c r="W27" s="374"/>
      <c r="X27" s="179"/>
      <c r="Y27" s="187"/>
    </row>
    <row r="28" spans="1:25" ht="26.4" customHeight="1">
      <c r="A28" s="7" t="s">
        <v>31</v>
      </c>
      <c r="B28" s="7"/>
      <c r="C28" s="7" t="s">
        <v>32</v>
      </c>
      <c r="D28" s="45" t="str">
        <f>IF(TRIM(D10)="","",
IF(ISNUMBER(SEARCH("acid grassland",LOWER(TRIM(D10)))),
IF(OR(COUNTA(D16:D20)&lt;5, D22&lt;&gt;""),"",
IF(D25=5,"✓","")), "N/A"))</f>
        <v/>
      </c>
      <c r="E28" s="45" t="str">
        <f t="shared" ref="E28:V28" si="2">IF(TRIM(E10)="","",
IF(ISNUMBER(SEARCH("acid grassland",LOWER(TRIM(E10)))),
IF(OR(COUNTA(E16:E20)&lt;5, E22&lt;&gt;""),"",
IF(E25=5,"✓","")), "N/A"))</f>
        <v/>
      </c>
      <c r="F28" s="45" t="str">
        <f t="shared" si="2"/>
        <v/>
      </c>
      <c r="G28" s="45" t="str">
        <f t="shared" si="2"/>
        <v/>
      </c>
      <c r="H28" s="45" t="str">
        <f t="shared" si="2"/>
        <v/>
      </c>
      <c r="I28" s="45" t="str">
        <f t="shared" si="2"/>
        <v/>
      </c>
      <c r="J28" s="45" t="str">
        <f t="shared" si="2"/>
        <v/>
      </c>
      <c r="K28" s="45" t="str">
        <f t="shared" si="2"/>
        <v/>
      </c>
      <c r="L28" s="45" t="str">
        <f t="shared" si="2"/>
        <v/>
      </c>
      <c r="M28" s="45" t="str">
        <f t="shared" si="2"/>
        <v/>
      </c>
      <c r="N28" s="45" t="str">
        <f t="shared" si="2"/>
        <v/>
      </c>
      <c r="O28" s="45" t="str">
        <f t="shared" si="2"/>
        <v/>
      </c>
      <c r="P28" s="45" t="str">
        <f t="shared" si="2"/>
        <v/>
      </c>
      <c r="Q28" s="45" t="str">
        <f t="shared" si="2"/>
        <v/>
      </c>
      <c r="R28" s="45" t="str">
        <f t="shared" si="2"/>
        <v/>
      </c>
      <c r="S28" s="45" t="str">
        <f t="shared" si="2"/>
        <v/>
      </c>
      <c r="T28" s="45" t="str">
        <f t="shared" si="2"/>
        <v/>
      </c>
      <c r="U28" s="45" t="str">
        <f t="shared" si="2"/>
        <v/>
      </c>
      <c r="V28" s="45" t="str">
        <f t="shared" si="2"/>
        <v/>
      </c>
      <c r="W28" s="43" t="str">
        <f t="shared" ref="W28" si="3">IF(TRIM(W10)="","",
IF(ISNUMBER(SEARCH("acid grassland",LOWER(TRIM(W10)))),
IF(OR(COUNTA(W16:W20)&lt;5, W22&lt;&gt;""),"",
IF(COUNTIF(W16:W20,"Yes")=5,"✓","")), "N/A"))</f>
        <v/>
      </c>
      <c r="X28" s="179"/>
      <c r="Y28" s="187"/>
    </row>
    <row r="29" spans="1:25" ht="26.4" customHeight="1">
      <c r="A29" s="7" t="s">
        <v>33</v>
      </c>
      <c r="B29" s="7"/>
      <c r="C29" s="7" t="s">
        <v>34</v>
      </c>
      <c r="D29" s="45" t="str">
        <f>IF(TRIM(D10)="","",
IF(ISNUMBER(SEARCH("acid grassland",LOWER(TRIM(D10)))),
IF(OR(COUNTA(D16:D20)&lt;5,D22&lt;&gt;""),"",
IF(AND(D25&gt;=3, D25&lt;=4),"✓","")),"N/A"))</f>
        <v/>
      </c>
      <c r="E29" s="45" t="str">
        <f t="shared" ref="E29:V29" si="4">IF(TRIM(E10)="","",
IF(ISNUMBER(SEARCH("acid grassland",LOWER(TRIM(E10)))),
IF(OR(COUNTA(E16:E20)&lt;5,E22&lt;&gt;""),"",
IF(AND(E25&gt;=3, E25&lt;=4),"✓","")),"N/A"))</f>
        <v/>
      </c>
      <c r="F29" s="45" t="str">
        <f t="shared" si="4"/>
        <v/>
      </c>
      <c r="G29" s="45" t="str">
        <f t="shared" si="4"/>
        <v/>
      </c>
      <c r="H29" s="45" t="str">
        <f t="shared" si="4"/>
        <v/>
      </c>
      <c r="I29" s="45" t="str">
        <f t="shared" si="4"/>
        <v/>
      </c>
      <c r="J29" s="45" t="str">
        <f t="shared" si="4"/>
        <v/>
      </c>
      <c r="K29" s="45" t="str">
        <f t="shared" si="4"/>
        <v/>
      </c>
      <c r="L29" s="45" t="str">
        <f t="shared" si="4"/>
        <v/>
      </c>
      <c r="M29" s="45" t="str">
        <f t="shared" si="4"/>
        <v/>
      </c>
      <c r="N29" s="45" t="str">
        <f t="shared" si="4"/>
        <v/>
      </c>
      <c r="O29" s="45" t="str">
        <f t="shared" si="4"/>
        <v/>
      </c>
      <c r="P29" s="45" t="str">
        <f t="shared" si="4"/>
        <v/>
      </c>
      <c r="Q29" s="45" t="str">
        <f t="shared" si="4"/>
        <v/>
      </c>
      <c r="R29" s="45" t="str">
        <f t="shared" si="4"/>
        <v/>
      </c>
      <c r="S29" s="45" t="str">
        <f t="shared" si="4"/>
        <v/>
      </c>
      <c r="T29" s="45" t="str">
        <f t="shared" si="4"/>
        <v/>
      </c>
      <c r="U29" s="45" t="str">
        <f t="shared" si="4"/>
        <v/>
      </c>
      <c r="V29" s="45" t="str">
        <f t="shared" si="4"/>
        <v/>
      </c>
      <c r="W29" s="43" t="str">
        <f t="shared" ref="W29" si="5">IF(TRIM(W10)="","",
IF(ISNUMBER(SEARCH("acid grassland",LOWER(TRIM(W10)))),
IF(OR(COUNTA(W16:W20)&lt;5,W22&lt;&gt;""),"",
IF(AND(COUNTIF(W16:W20,"Yes")&gt;=3, COUNTIF(W16:W20,"Yes")&lt;=4),"✓","")),"N/A"))</f>
        <v/>
      </c>
      <c r="X29" s="179"/>
      <c r="Y29" s="187"/>
    </row>
    <row r="30" spans="1:25" ht="26.4" customHeight="1">
      <c r="A30" s="375" t="s">
        <v>35</v>
      </c>
      <c r="B30" s="376"/>
      <c r="C30" s="7" t="s">
        <v>36</v>
      </c>
      <c r="D30" s="45" t="str">
        <f>IF(TRIM(D10)="","",
IF(ISNUMBER(SEARCH("acid grassland",LOWER(TRIM(D10)))),
IF(OR(COUNTA(D16:D20)&lt;5,D22&lt;&gt;""),"",
IF(D25&lt;=2,"✓","")),"N/A"))</f>
        <v/>
      </c>
      <c r="E30" s="45" t="str">
        <f t="shared" ref="E30:V30" si="6">IF(TRIM(E10)="","",
IF(ISNUMBER(SEARCH("acid grassland",LOWER(TRIM(E10)))),
IF(OR(COUNTA(E16:E20)&lt;5,E22&lt;&gt;""),"",
IF(E25&lt;=2,"✓","")),"N/A"))</f>
        <v/>
      </c>
      <c r="F30" s="45" t="str">
        <f t="shared" si="6"/>
        <v/>
      </c>
      <c r="G30" s="45" t="str">
        <f t="shared" si="6"/>
        <v/>
      </c>
      <c r="H30" s="45" t="str">
        <f t="shared" si="6"/>
        <v/>
      </c>
      <c r="I30" s="45" t="str">
        <f t="shared" si="6"/>
        <v/>
      </c>
      <c r="J30" s="45" t="str">
        <f t="shared" si="6"/>
        <v/>
      </c>
      <c r="K30" s="45" t="str">
        <f t="shared" si="6"/>
        <v/>
      </c>
      <c r="L30" s="45" t="str">
        <f t="shared" si="6"/>
        <v/>
      </c>
      <c r="M30" s="45" t="str">
        <f t="shared" si="6"/>
        <v/>
      </c>
      <c r="N30" s="45" t="str">
        <f t="shared" si="6"/>
        <v/>
      </c>
      <c r="O30" s="45" t="str">
        <f t="shared" si="6"/>
        <v/>
      </c>
      <c r="P30" s="45" t="str">
        <f t="shared" si="6"/>
        <v/>
      </c>
      <c r="Q30" s="45" t="str">
        <f t="shared" si="6"/>
        <v/>
      </c>
      <c r="R30" s="45" t="str">
        <f t="shared" si="6"/>
        <v/>
      </c>
      <c r="S30" s="45" t="str">
        <f t="shared" si="6"/>
        <v/>
      </c>
      <c r="T30" s="45" t="str">
        <f t="shared" si="6"/>
        <v/>
      </c>
      <c r="U30" s="45" t="str">
        <f t="shared" si="6"/>
        <v/>
      </c>
      <c r="V30" s="45" t="str">
        <f t="shared" si="6"/>
        <v/>
      </c>
      <c r="W30" s="43" t="str">
        <f t="shared" ref="W30" si="7">IF(TRIM(W10)="","",
IF(ISNUMBER(SEARCH("acid grassland",LOWER(TRIM(W10)))),
IF(OR(COUNTA(W16:W20)&lt;5,W22&lt;&gt;""),"",
IF(COUNTIF(W16:W20,"Yes")&lt;=2,"✓","")),"N/A"))</f>
        <v/>
      </c>
      <c r="X30" s="179"/>
      <c r="Y30" s="187"/>
    </row>
    <row r="31" spans="1:25" ht="14.4" customHeight="1">
      <c r="A31" s="372" t="s">
        <v>57</v>
      </c>
      <c r="B31" s="373"/>
      <c r="C31" s="373"/>
      <c r="D31" s="373"/>
      <c r="E31" s="373"/>
      <c r="F31" s="373"/>
      <c r="G31" s="373"/>
      <c r="H31" s="373"/>
      <c r="I31" s="373"/>
      <c r="J31" s="373"/>
      <c r="K31" s="373"/>
      <c r="L31" s="373"/>
      <c r="M31" s="373"/>
      <c r="N31" s="373"/>
      <c r="O31" s="373"/>
      <c r="P31" s="373"/>
      <c r="Q31" s="373"/>
      <c r="R31" s="373"/>
      <c r="S31" s="373"/>
      <c r="T31" s="373"/>
      <c r="U31" s="373"/>
      <c r="V31" s="373"/>
      <c r="W31" s="374"/>
      <c r="X31" s="179"/>
      <c r="Y31" s="187"/>
    </row>
    <row r="32" spans="1:25" ht="41.4" customHeight="1">
      <c r="A32" s="327" t="s">
        <v>58</v>
      </c>
      <c r="B32" s="328"/>
      <c r="C32" s="46" t="s">
        <v>32</v>
      </c>
      <c r="D32" s="52" t="str">
        <f>IF(TRIM(D10)="","",
IF(ISNUMBER(SEARCH("acid grassland",LOWER(D10))),"N/A",
IF(COUNTA(D16:D20)+IF(D22&lt;&gt;"",1,0)&lt;6,"",
IF(AND(D25&gt;=5, D16="Yes",D22="Yes"),"✓",""))))</f>
        <v/>
      </c>
      <c r="E32" s="52" t="str">
        <f t="shared" ref="E32:V32" si="8">IF(TRIM(E10)="","",
IF(ISNUMBER(SEARCH("acid grassland",LOWER(E10))),"N/A",
IF(COUNTA(E16:E20)+IF(E22&lt;&gt;"",1,0)&lt;6,"",
IF(AND(E25&gt;=5, E16="Yes",E22="Yes"),"✓",""))))</f>
        <v/>
      </c>
      <c r="F32" s="52" t="str">
        <f t="shared" si="8"/>
        <v/>
      </c>
      <c r="G32" s="52" t="str">
        <f t="shared" si="8"/>
        <v/>
      </c>
      <c r="H32" s="52" t="str">
        <f t="shared" si="8"/>
        <v/>
      </c>
      <c r="I32" s="52" t="str">
        <f t="shared" si="8"/>
        <v/>
      </c>
      <c r="J32" s="52" t="str">
        <f t="shared" si="8"/>
        <v/>
      </c>
      <c r="K32" s="52" t="str">
        <f t="shared" si="8"/>
        <v/>
      </c>
      <c r="L32" s="52" t="str">
        <f t="shared" si="8"/>
        <v/>
      </c>
      <c r="M32" s="52" t="str">
        <f t="shared" si="8"/>
        <v/>
      </c>
      <c r="N32" s="52" t="str">
        <f t="shared" si="8"/>
        <v/>
      </c>
      <c r="O32" s="52" t="str">
        <f t="shared" si="8"/>
        <v/>
      </c>
      <c r="P32" s="52" t="str">
        <f t="shared" si="8"/>
        <v/>
      </c>
      <c r="Q32" s="52" t="str">
        <f t="shared" si="8"/>
        <v/>
      </c>
      <c r="R32" s="52" t="str">
        <f t="shared" si="8"/>
        <v/>
      </c>
      <c r="S32" s="52" t="str">
        <f t="shared" si="8"/>
        <v/>
      </c>
      <c r="T32" s="52" t="str">
        <f t="shared" si="8"/>
        <v/>
      </c>
      <c r="U32" s="52" t="str">
        <f t="shared" si="8"/>
        <v/>
      </c>
      <c r="V32" s="52" t="str">
        <f t="shared" si="8"/>
        <v/>
      </c>
      <c r="W32" s="47" t="str">
        <f t="shared" ref="W32" si="9">IF(TRIM(W10)="","",
IF(ISNUMBER(SEARCH("acid grassland",LOWER(W10))),"N/A",
IF(COUNTA(W16:W20)+IF(W22&lt;&gt;"",1,0)&lt;6,"",
IF(AND((COUNTIF(W16:W20,"Yes")+IF(W22="Yes",1,0))&gt;=5, W16="Yes",W22="Yes"),"✓",""))))</f>
        <v/>
      </c>
      <c r="X32" s="179"/>
      <c r="Y32" s="187"/>
    </row>
    <row r="33" spans="1:25" ht="37.799999999999997" customHeight="1">
      <c r="A33" s="327" t="s">
        <v>59</v>
      </c>
      <c r="B33" s="328"/>
      <c r="C33" s="46" t="s">
        <v>34</v>
      </c>
      <c r="D33" s="52" t="str">
        <f>IF(TRIM(D10)="","",
IF(ISNUMBER(SEARCH("acid grassland",LOWER(D10))),"N/A",
IF(COUNTA(D16:D20)+IF(D22&lt;&gt;"",1,0)&lt;6,"",
IF(AND(D25&gt;=3, D25&lt;=5, D16="Yes",
NOT(AND(D25&gt;=5,D16="Yes",D22="Yes"))), "✓",""))))</f>
        <v/>
      </c>
      <c r="E33" s="52" t="str">
        <f t="shared" ref="E33:V33" si="10">IF(TRIM(E10)="","",
IF(ISNUMBER(SEARCH("acid grassland",LOWER(E10))),"N/A",
IF(COUNTA(E16:E20)+IF(E22&lt;&gt;"",1,0)&lt;6,"",
IF(AND(E25&gt;=3, E25&lt;=5, E16="Yes",
NOT(AND(E25&gt;=5,E16="Yes",E22="Yes"))), "✓",""))))</f>
        <v/>
      </c>
      <c r="F33" s="52" t="str">
        <f t="shared" si="10"/>
        <v/>
      </c>
      <c r="G33" s="52" t="str">
        <f t="shared" si="10"/>
        <v/>
      </c>
      <c r="H33" s="52" t="str">
        <f t="shared" si="10"/>
        <v/>
      </c>
      <c r="I33" s="52" t="str">
        <f t="shared" si="10"/>
        <v/>
      </c>
      <c r="J33" s="52" t="str">
        <f t="shared" si="10"/>
        <v/>
      </c>
      <c r="K33" s="52" t="str">
        <f t="shared" si="10"/>
        <v/>
      </c>
      <c r="L33" s="52" t="str">
        <f t="shared" si="10"/>
        <v/>
      </c>
      <c r="M33" s="52" t="str">
        <f t="shared" si="10"/>
        <v/>
      </c>
      <c r="N33" s="52" t="str">
        <f t="shared" si="10"/>
        <v/>
      </c>
      <c r="O33" s="52" t="str">
        <f t="shared" si="10"/>
        <v/>
      </c>
      <c r="P33" s="52" t="str">
        <f t="shared" si="10"/>
        <v/>
      </c>
      <c r="Q33" s="52" t="str">
        <f t="shared" si="10"/>
        <v/>
      </c>
      <c r="R33" s="52" t="str">
        <f t="shared" si="10"/>
        <v/>
      </c>
      <c r="S33" s="52" t="str">
        <f t="shared" si="10"/>
        <v/>
      </c>
      <c r="T33" s="52" t="str">
        <f t="shared" si="10"/>
        <v/>
      </c>
      <c r="U33" s="52" t="str">
        <f t="shared" si="10"/>
        <v/>
      </c>
      <c r="V33" s="52" t="str">
        <f t="shared" si="10"/>
        <v/>
      </c>
      <c r="W33" s="47" t="str">
        <f t="shared" ref="W33" si="11">IF(TRIM(W10)="","",
IF(ISNUMBER(SEARCH("acid grassland",LOWER(W10))),"N/A",
IF(COUNTA(W16:W20)+IF(W22&lt;&gt;"",1,0)&lt;6,"",
IF(AND((COUNTIF(W16:W20,"Yes")+IF(W22="Yes",1,0))&gt;=3,
(COUNTIF(W16:W20,"Yes")+IF(W22="Yes",1,0))&lt;=5,W16="Yes",W22&lt;&gt;"Yes"),"✓",""))))</f>
        <v/>
      </c>
      <c r="X33" s="179"/>
      <c r="Y33" s="187"/>
    </row>
    <row r="34" spans="1:25" ht="43.2" customHeight="1">
      <c r="A34" s="327" t="s">
        <v>60</v>
      </c>
      <c r="B34" s="328"/>
      <c r="C34" s="46" t="s">
        <v>36</v>
      </c>
      <c r="D34" s="52" t="str">
        <f>IF(TRIM(D10)="","",
IF(ISNUMBER(SEARCH("acid grassland",LOWER(D10))),"N/A",
IF(COUNTA(D16:D20)+IF(D22&lt;&gt;"",1,0)&lt;6,"",
IF(OR(D25&lt;=2,AND(D25&gt;3,D16="No")),"✓",""))))</f>
        <v/>
      </c>
      <c r="E34" s="52" t="str">
        <f t="shared" ref="E34:V34" si="12">IF(TRIM(E10)="","",
IF(ISNUMBER(SEARCH("acid grassland",LOWER(E10))),"N/A",
IF(COUNTA(E16:E20)+IF(E22&lt;&gt;"",1,0)&lt;6,"",
IF(OR(E25&lt;=2,AND(E25&gt;3,E16="No")),"✓",""))))</f>
        <v/>
      </c>
      <c r="F34" s="52" t="str">
        <f t="shared" si="12"/>
        <v/>
      </c>
      <c r="G34" s="52" t="str">
        <f t="shared" si="12"/>
        <v/>
      </c>
      <c r="H34" s="52" t="str">
        <f t="shared" si="12"/>
        <v/>
      </c>
      <c r="I34" s="52" t="str">
        <f t="shared" si="12"/>
        <v/>
      </c>
      <c r="J34" s="52" t="str">
        <f t="shared" si="12"/>
        <v/>
      </c>
      <c r="K34" s="52" t="str">
        <f t="shared" si="12"/>
        <v/>
      </c>
      <c r="L34" s="52" t="str">
        <f t="shared" si="12"/>
        <v/>
      </c>
      <c r="M34" s="52" t="str">
        <f t="shared" si="12"/>
        <v/>
      </c>
      <c r="N34" s="52" t="str">
        <f t="shared" si="12"/>
        <v/>
      </c>
      <c r="O34" s="52" t="str">
        <f t="shared" si="12"/>
        <v/>
      </c>
      <c r="P34" s="52" t="str">
        <f t="shared" si="12"/>
        <v/>
      </c>
      <c r="Q34" s="52" t="str">
        <f t="shared" si="12"/>
        <v/>
      </c>
      <c r="R34" s="52" t="str">
        <f t="shared" si="12"/>
        <v/>
      </c>
      <c r="S34" s="52" t="str">
        <f t="shared" si="12"/>
        <v/>
      </c>
      <c r="T34" s="52" t="str">
        <f t="shared" si="12"/>
        <v/>
      </c>
      <c r="U34" s="52" t="str">
        <f t="shared" si="12"/>
        <v/>
      </c>
      <c r="V34" s="52" t="str">
        <f t="shared" si="12"/>
        <v/>
      </c>
      <c r="W34" s="47" t="str">
        <f t="shared" ref="W34" si="13">IF(TRIM(W10)="","",
IF(ISNUMBER(SEARCH("acid grassland",LOWER(W10))),"N/A",
    IF(COUNTA(W16:W20)+IF(W22&lt;&gt;"",1,0)&lt;6,"",
       IF(OR((COUNTIF(W16:W20,"Yes")+IF(W22="Yes",1,0))&lt;=2,
             AND((COUNTIF(W16:W20,"Yes")+IF(W22="Yes",1,0))&gt;3,
                  W16="No")),"✓",""))))</f>
        <v/>
      </c>
      <c r="X34" s="180"/>
      <c r="Y34" s="187"/>
    </row>
    <row r="35" spans="1:25" ht="14.4" customHeight="1">
      <c r="A35" s="254" t="s">
        <v>37</v>
      </c>
      <c r="B35" s="255"/>
      <c r="C35" s="255"/>
      <c r="D35" s="255"/>
      <c r="E35" s="255"/>
      <c r="F35" s="255"/>
      <c r="G35" s="255"/>
      <c r="H35" s="255"/>
      <c r="I35" s="255"/>
      <c r="J35" s="255"/>
      <c r="K35" s="255"/>
      <c r="L35" s="255"/>
      <c r="M35" s="255"/>
      <c r="N35" s="255"/>
      <c r="O35" s="255"/>
      <c r="P35" s="255"/>
      <c r="Q35" s="255"/>
      <c r="R35" s="255"/>
      <c r="S35" s="255"/>
      <c r="T35" s="255"/>
      <c r="U35" s="255"/>
      <c r="V35" s="255"/>
      <c r="W35" s="255"/>
      <c r="X35" s="255"/>
      <c r="Y35" s="187"/>
    </row>
    <row r="36" spans="1:25" ht="15">
      <c r="A36" s="257"/>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187"/>
    </row>
    <row r="37" spans="1:25" ht="15">
      <c r="A37" s="297" t="s">
        <v>61</v>
      </c>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187"/>
    </row>
    <row r="38" spans="1:25" ht="148.80000000000001" customHeight="1">
      <c r="A38" s="294" t="s">
        <v>62</v>
      </c>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184"/>
    </row>
    <row r="49" spans="22:22">
      <c r="V49" s="123"/>
    </row>
    <row r="50" spans="22:22">
      <c r="V50" s="123"/>
    </row>
  </sheetData>
  <dataConsolidate/>
  <mergeCells count="42">
    <mergeCell ref="A35:X35"/>
    <mergeCell ref="A36:X36"/>
    <mergeCell ref="A37:X37"/>
    <mergeCell ref="A38:X38"/>
    <mergeCell ref="A27:W27"/>
    <mergeCell ref="A30:B30"/>
    <mergeCell ref="A31:W31"/>
    <mergeCell ref="A32:B32"/>
    <mergeCell ref="A33:B33"/>
    <mergeCell ref="A34:B34"/>
    <mergeCell ref="B22:C22"/>
    <mergeCell ref="A23:X23"/>
    <mergeCell ref="A24:C24"/>
    <mergeCell ref="A25:C25"/>
    <mergeCell ref="A26:B26"/>
    <mergeCell ref="D26:W26"/>
    <mergeCell ref="A21:X21"/>
    <mergeCell ref="A9:B12"/>
    <mergeCell ref="C9:C12"/>
    <mergeCell ref="D9:W9"/>
    <mergeCell ref="X9:X14"/>
    <mergeCell ref="D11:W11"/>
    <mergeCell ref="A13:C15"/>
    <mergeCell ref="D13:W13"/>
    <mergeCell ref="D15:W15"/>
    <mergeCell ref="B16:C16"/>
    <mergeCell ref="B17:C17"/>
    <mergeCell ref="B18:C18"/>
    <mergeCell ref="B19:C19"/>
    <mergeCell ref="B20:C20"/>
    <mergeCell ref="A7:B8"/>
    <mergeCell ref="C7:C8"/>
    <mergeCell ref="G7:X7"/>
    <mergeCell ref="G8:X8"/>
    <mergeCell ref="D7:F7"/>
    <mergeCell ref="D8:F8"/>
    <mergeCell ref="A6:X6"/>
    <mergeCell ref="A1:X1"/>
    <mergeCell ref="A2:X2"/>
    <mergeCell ref="A3:X3"/>
    <mergeCell ref="A4:X4"/>
    <mergeCell ref="A5:X5"/>
  </mergeCells>
  <dataValidations count="2">
    <dataValidation type="list" allowBlank="1" showInputMessage="1" showErrorMessage="1" sqref="D10:W10" xr:uid="{BF5D1352-D2B8-4EC9-9C48-3697FA09F8C7}">
      <formula1>"Lowland calcareous grassland, Lowland dry acid grassland, Lowland meadows, Other lowland acid grassland , Other neutral grassland, Tall herb communities, Upland acid grassland, Upland calcareous grassland, Upland hay meadows, Calaminarian grassland"</formula1>
    </dataValidation>
    <dataValidation type="list" allowBlank="1" showInputMessage="1" showErrorMessage="1" sqref="D22:W22 D16:X20" xr:uid="{D95B5436-87E3-4AA0-A3C2-90FEF5CD6AFD}">
      <formula1>"Yes, No"</formula1>
    </dataValidation>
  </dataValidations>
  <hyperlinks>
    <hyperlink ref="A6" r:id="rId1" display="https://ukhab.org/" xr:uid="{2A7A2823-5AC1-4BF9-BBFA-D99D322C6748}"/>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5C93C-5545-48CC-9CF8-3106136AA5AD}">
  <sheetPr>
    <tabColor theme="8" tint="0.79998168889431442"/>
  </sheetPr>
  <dimension ref="A1:AH57"/>
  <sheetViews>
    <sheetView topLeftCell="A17" zoomScale="55" zoomScaleNormal="55" workbookViewId="0">
      <selection activeCell="O42" sqref="O42"/>
    </sheetView>
  </sheetViews>
  <sheetFormatPr defaultRowHeight="14.4"/>
  <cols>
    <col min="1" max="1" width="5.6640625" customWidth="1"/>
    <col min="2" max="2" width="41.109375" customWidth="1"/>
    <col min="3" max="3" width="47.21875" customWidth="1"/>
    <col min="4" max="34" width="12.109375" customWidth="1"/>
  </cols>
  <sheetData>
    <row r="1" spans="1:24">
      <c r="A1" s="380" t="s">
        <v>101</v>
      </c>
      <c r="B1" s="381"/>
      <c r="C1" s="381"/>
      <c r="D1" s="381"/>
      <c r="E1" s="381"/>
      <c r="F1" s="381"/>
      <c r="G1" s="381"/>
      <c r="H1" s="381"/>
      <c r="I1" s="381"/>
      <c r="J1" s="381"/>
      <c r="K1" s="381"/>
      <c r="L1" s="381"/>
      <c r="M1" s="381"/>
      <c r="N1" s="381"/>
      <c r="O1" s="381"/>
      <c r="P1" s="381"/>
      <c r="Q1" s="381"/>
      <c r="R1" s="381"/>
      <c r="S1" s="381"/>
      <c r="T1" s="381"/>
      <c r="U1" s="381"/>
      <c r="V1" s="381"/>
      <c r="W1" s="381"/>
      <c r="X1" s="382"/>
    </row>
    <row r="2" spans="1:24">
      <c r="A2" s="297" t="s">
        <v>45</v>
      </c>
      <c r="B2" s="298"/>
      <c r="C2" s="298"/>
      <c r="D2" s="298"/>
      <c r="E2" s="298"/>
      <c r="F2" s="298"/>
      <c r="G2" s="298"/>
      <c r="H2" s="298"/>
      <c r="I2" s="298"/>
      <c r="J2" s="298"/>
      <c r="K2" s="298"/>
      <c r="L2" s="298"/>
      <c r="M2" s="298"/>
      <c r="N2" s="298"/>
      <c r="O2" s="298"/>
      <c r="P2" s="298"/>
      <c r="Q2" s="298"/>
      <c r="R2" s="298"/>
      <c r="S2" s="298"/>
      <c r="T2" s="298"/>
      <c r="U2" s="298"/>
      <c r="V2" s="298"/>
      <c r="W2" s="298"/>
      <c r="X2" s="299"/>
    </row>
    <row r="3" spans="1:24" ht="55.2" customHeight="1">
      <c r="A3" s="294" t="s">
        <v>102</v>
      </c>
      <c r="B3" s="295"/>
      <c r="C3" s="295"/>
      <c r="D3" s="295"/>
      <c r="E3" s="295"/>
      <c r="F3" s="295"/>
      <c r="G3" s="295"/>
      <c r="H3" s="295"/>
      <c r="I3" s="295"/>
      <c r="J3" s="295"/>
      <c r="K3" s="295"/>
      <c r="L3" s="295"/>
      <c r="M3" s="295"/>
      <c r="N3" s="295"/>
      <c r="O3" s="295"/>
      <c r="P3" s="295"/>
      <c r="Q3" s="295"/>
      <c r="R3" s="295"/>
      <c r="S3" s="295"/>
      <c r="T3" s="295"/>
      <c r="U3" s="295"/>
      <c r="V3" s="295"/>
      <c r="W3" s="295"/>
      <c r="X3" s="296"/>
    </row>
    <row r="4" spans="1:24">
      <c r="A4" s="297" t="s">
        <v>3</v>
      </c>
      <c r="B4" s="298"/>
      <c r="C4" s="298"/>
      <c r="D4" s="298"/>
      <c r="E4" s="298"/>
      <c r="F4" s="298"/>
      <c r="G4" s="298"/>
      <c r="H4" s="298"/>
      <c r="I4" s="298"/>
      <c r="J4" s="298"/>
      <c r="K4" s="298"/>
      <c r="L4" s="298"/>
      <c r="M4" s="298"/>
      <c r="N4" s="298"/>
      <c r="O4" s="298"/>
      <c r="P4" s="298"/>
      <c r="Q4" s="298"/>
      <c r="R4" s="298"/>
      <c r="S4" s="298"/>
      <c r="T4" s="298"/>
      <c r="U4" s="298"/>
      <c r="V4" s="298"/>
      <c r="W4" s="298"/>
      <c r="X4" s="299"/>
    </row>
    <row r="5" spans="1:24" ht="51" customHeight="1">
      <c r="A5" s="383"/>
      <c r="B5" s="384"/>
      <c r="C5" s="384"/>
      <c r="D5" s="384"/>
      <c r="E5" s="384"/>
      <c r="F5" s="384"/>
      <c r="G5" s="384"/>
      <c r="H5" s="384"/>
      <c r="I5" s="384"/>
      <c r="J5" s="384"/>
      <c r="K5" s="384"/>
      <c r="L5" s="384"/>
      <c r="M5" s="384"/>
      <c r="N5" s="384"/>
      <c r="O5" s="384"/>
      <c r="P5" s="384"/>
      <c r="Q5" s="384"/>
      <c r="R5" s="384"/>
      <c r="S5" s="384"/>
      <c r="T5" s="384"/>
      <c r="U5" s="384"/>
      <c r="V5" s="384"/>
      <c r="W5" s="384"/>
      <c r="X5" s="385"/>
    </row>
    <row r="6" spans="1:24">
      <c r="A6" s="377" t="s">
        <v>7</v>
      </c>
      <c r="B6" s="378"/>
      <c r="C6" s="378"/>
      <c r="D6" s="378"/>
      <c r="E6" s="378"/>
      <c r="F6" s="378"/>
      <c r="G6" s="378"/>
      <c r="H6" s="378"/>
      <c r="I6" s="378"/>
      <c r="J6" s="378"/>
      <c r="K6" s="378"/>
      <c r="L6" s="378"/>
      <c r="M6" s="378"/>
      <c r="N6" s="378"/>
      <c r="O6" s="378"/>
      <c r="P6" s="378"/>
      <c r="Q6" s="378"/>
      <c r="R6" s="378"/>
      <c r="S6" s="378"/>
      <c r="T6" s="378"/>
      <c r="U6" s="378"/>
      <c r="V6" s="378"/>
      <c r="W6" s="378"/>
      <c r="X6" s="379"/>
    </row>
    <row r="7" spans="1:24" ht="47.4" customHeight="1">
      <c r="A7" s="303" t="s">
        <v>8</v>
      </c>
      <c r="B7" s="304"/>
      <c r="C7" s="337" t="str">
        <f>'SURVEY COVER SHEET '!D4&amp;" - "&amp;'SURVEY COVER SHEET '!D2</f>
        <v>On-site - Reading Gateway</v>
      </c>
      <c r="D7" s="287" t="s">
        <v>9</v>
      </c>
      <c r="E7" s="289"/>
      <c r="F7" s="241" t="str">
        <f>TEXT('SURVEY COVER SHEET '!$B$2,"dd/mm/yyyy")&amp;" - "&amp;'SURVEY COVER SHEET '!$B$4</f>
        <v>19/03/2026 - Ben Wagstffe</v>
      </c>
      <c r="G7" s="290"/>
      <c r="H7" s="290"/>
      <c r="I7" s="290"/>
      <c r="J7" s="290"/>
      <c r="K7" s="290"/>
      <c r="L7" s="290"/>
      <c r="M7" s="290"/>
      <c r="N7" s="290"/>
      <c r="O7" s="290"/>
      <c r="P7" s="290"/>
      <c r="Q7" s="290"/>
      <c r="R7" s="290"/>
      <c r="S7" s="290"/>
      <c r="T7" s="290"/>
      <c r="U7" s="290"/>
      <c r="V7" s="290"/>
      <c r="W7" s="290"/>
      <c r="X7" s="242"/>
    </row>
    <row r="8" spans="1:24" ht="47.4" customHeight="1">
      <c r="A8" s="307"/>
      <c r="B8" s="308"/>
      <c r="C8" s="201" t="str">
        <f>'SURVEY COVER SHEET '!D5&amp;" - "&amp;'SURVEY COVER SHEET '!D3</f>
        <v xml:space="preserve"> - </v>
      </c>
      <c r="D8" s="285" t="s">
        <v>10</v>
      </c>
      <c r="E8" s="286"/>
      <c r="F8" s="313"/>
      <c r="G8" s="314"/>
      <c r="H8" s="314"/>
      <c r="I8" s="314"/>
      <c r="J8" s="314"/>
      <c r="K8" s="314"/>
      <c r="L8" s="314"/>
      <c r="M8" s="314"/>
      <c r="N8" s="314"/>
      <c r="O8" s="314"/>
      <c r="P8" s="314"/>
      <c r="Q8" s="314"/>
      <c r="R8" s="314"/>
      <c r="S8" s="314"/>
      <c r="T8" s="314"/>
      <c r="U8" s="314"/>
      <c r="V8" s="314"/>
      <c r="W8" s="314"/>
      <c r="X8" s="315"/>
    </row>
    <row r="9" spans="1:24">
      <c r="A9" s="340" t="s">
        <v>11</v>
      </c>
      <c r="B9" s="340"/>
      <c r="C9" s="342"/>
      <c r="D9" s="285" t="s">
        <v>81</v>
      </c>
      <c r="E9" s="312"/>
      <c r="F9" s="312"/>
      <c r="G9" s="312"/>
      <c r="H9" s="312"/>
      <c r="I9" s="312"/>
      <c r="J9" s="312"/>
      <c r="K9" s="312"/>
      <c r="L9" s="312"/>
      <c r="M9" s="312"/>
      <c r="N9" s="312"/>
      <c r="O9" s="312"/>
      <c r="P9" s="312"/>
      <c r="Q9" s="312"/>
      <c r="R9" s="312"/>
      <c r="S9" s="312"/>
      <c r="T9" s="312"/>
      <c r="U9" s="312"/>
      <c r="V9" s="312"/>
      <c r="W9" s="286"/>
      <c r="X9" s="215"/>
    </row>
    <row r="10" spans="1:24" ht="46.8" customHeight="1">
      <c r="A10" s="340"/>
      <c r="B10" s="340"/>
      <c r="C10" s="342"/>
      <c r="D10" s="167"/>
      <c r="E10" s="167"/>
      <c r="F10" s="167"/>
      <c r="G10" s="167"/>
      <c r="H10" s="167"/>
      <c r="I10" s="167"/>
      <c r="J10" s="167"/>
      <c r="K10" s="167"/>
      <c r="L10" s="167"/>
      <c r="M10" s="167"/>
      <c r="N10" s="167"/>
      <c r="O10" s="167"/>
      <c r="P10" s="167"/>
      <c r="Q10" s="167"/>
      <c r="R10" s="167"/>
      <c r="S10" s="167"/>
      <c r="T10" s="167"/>
      <c r="U10" s="167"/>
      <c r="V10" s="167"/>
      <c r="W10" s="167"/>
      <c r="X10" s="216"/>
    </row>
    <row r="11" spans="1:24">
      <c r="A11" s="340"/>
      <c r="B11" s="340"/>
      <c r="C11" s="342"/>
      <c r="D11" s="285" t="s">
        <v>12</v>
      </c>
      <c r="E11" s="312"/>
      <c r="F11" s="312"/>
      <c r="G11" s="312"/>
      <c r="H11" s="312"/>
      <c r="I11" s="312"/>
      <c r="J11" s="312"/>
      <c r="K11" s="312"/>
      <c r="L11" s="312"/>
      <c r="M11" s="312"/>
      <c r="N11" s="312"/>
      <c r="O11" s="312"/>
      <c r="P11" s="312"/>
      <c r="Q11" s="312"/>
      <c r="R11" s="312"/>
      <c r="S11" s="312"/>
      <c r="T11" s="312"/>
      <c r="U11" s="312"/>
      <c r="V11" s="312"/>
      <c r="W11" s="286"/>
      <c r="X11" s="216"/>
    </row>
    <row r="12" spans="1:24" ht="29.4" customHeight="1">
      <c r="A12" s="340"/>
      <c r="B12" s="340"/>
      <c r="C12" s="342"/>
      <c r="D12" s="167"/>
      <c r="E12" s="167"/>
      <c r="F12" s="167"/>
      <c r="G12" s="167"/>
      <c r="H12" s="167"/>
      <c r="I12" s="167"/>
      <c r="J12" s="167"/>
      <c r="K12" s="167"/>
      <c r="L12" s="167"/>
      <c r="M12" s="167"/>
      <c r="N12" s="167"/>
      <c r="O12" s="167"/>
      <c r="P12" s="167"/>
      <c r="Q12" s="167"/>
      <c r="R12" s="167"/>
      <c r="S12" s="167"/>
      <c r="T12" s="167"/>
      <c r="U12" s="167"/>
      <c r="V12" s="167"/>
      <c r="W12" s="167"/>
      <c r="X12" s="216"/>
    </row>
    <row r="13" spans="1:24">
      <c r="A13" s="340"/>
      <c r="B13" s="340"/>
      <c r="C13" s="342"/>
      <c r="D13" s="285" t="s">
        <v>13</v>
      </c>
      <c r="E13" s="312"/>
      <c r="F13" s="312"/>
      <c r="G13" s="312"/>
      <c r="H13" s="312"/>
      <c r="I13" s="312"/>
      <c r="J13" s="312"/>
      <c r="K13" s="312"/>
      <c r="L13" s="312"/>
      <c r="M13" s="312"/>
      <c r="N13" s="312"/>
      <c r="O13" s="312"/>
      <c r="P13" s="312"/>
      <c r="Q13" s="312"/>
      <c r="R13" s="312"/>
      <c r="S13" s="312"/>
      <c r="T13" s="312"/>
      <c r="U13" s="312"/>
      <c r="V13" s="312"/>
      <c r="W13" s="312"/>
      <c r="X13" s="216"/>
    </row>
    <row r="14" spans="1:24" ht="39" customHeight="1">
      <c r="A14" s="364" t="s">
        <v>14</v>
      </c>
      <c r="B14" s="365"/>
      <c r="C14" s="366"/>
      <c r="D14" s="167"/>
      <c r="E14" s="167"/>
      <c r="F14" s="167"/>
      <c r="G14" s="167"/>
      <c r="H14" s="167"/>
      <c r="I14" s="167"/>
      <c r="J14" s="167"/>
      <c r="K14" s="167"/>
      <c r="L14" s="167"/>
      <c r="M14" s="167"/>
      <c r="N14" s="167"/>
      <c r="O14" s="167"/>
      <c r="P14" s="167"/>
      <c r="Q14" s="167"/>
      <c r="R14" s="167"/>
      <c r="S14" s="167"/>
      <c r="T14" s="167"/>
      <c r="U14" s="167"/>
      <c r="V14" s="167"/>
      <c r="W14" s="167"/>
      <c r="X14" s="217"/>
    </row>
    <row r="15" spans="1:24" ht="55.2">
      <c r="A15" s="346"/>
      <c r="B15" s="220"/>
      <c r="C15" s="221"/>
      <c r="D15" s="247" t="s">
        <v>15</v>
      </c>
      <c r="E15" s="247"/>
      <c r="F15" s="247"/>
      <c r="G15" s="247"/>
      <c r="H15" s="247"/>
      <c r="I15" s="247"/>
      <c r="J15" s="247"/>
      <c r="K15" s="247"/>
      <c r="L15" s="247"/>
      <c r="M15" s="247"/>
      <c r="N15" s="247"/>
      <c r="O15" s="247"/>
      <c r="P15" s="247"/>
      <c r="Q15" s="247"/>
      <c r="R15" s="247"/>
      <c r="S15" s="247"/>
      <c r="T15" s="247"/>
      <c r="U15" s="247"/>
      <c r="V15" s="247"/>
      <c r="W15" s="247"/>
      <c r="X15" s="2" t="s">
        <v>16</v>
      </c>
    </row>
    <row r="16" spans="1:24" ht="78.599999999999994" customHeight="1">
      <c r="A16" s="95" t="s">
        <v>17</v>
      </c>
      <c r="B16" s="241" t="s">
        <v>103</v>
      </c>
      <c r="C16" s="242"/>
      <c r="D16" s="6"/>
      <c r="E16" s="6"/>
      <c r="F16" s="6"/>
      <c r="G16" s="6"/>
      <c r="H16" s="6"/>
      <c r="I16" s="6"/>
      <c r="J16" s="6"/>
      <c r="K16" s="6"/>
      <c r="L16" s="6"/>
      <c r="M16" s="6"/>
      <c r="N16" s="6"/>
      <c r="O16" s="6"/>
      <c r="P16" s="6"/>
      <c r="Q16" s="6"/>
      <c r="R16" s="6"/>
      <c r="S16" s="6"/>
      <c r="T16" s="6"/>
      <c r="U16" s="6"/>
      <c r="V16" s="6"/>
      <c r="W16" s="6"/>
      <c r="X16" s="6"/>
    </row>
    <row r="17" spans="1:24" ht="78.599999999999994" customHeight="1">
      <c r="A17" s="7" t="s">
        <v>19</v>
      </c>
      <c r="B17" s="241" t="s">
        <v>104</v>
      </c>
      <c r="C17" s="242"/>
      <c r="D17" s="6"/>
      <c r="E17" s="6"/>
      <c r="F17" s="6"/>
      <c r="G17" s="6"/>
      <c r="H17" s="6"/>
      <c r="I17" s="6"/>
      <c r="J17" s="6"/>
      <c r="K17" s="6"/>
      <c r="L17" s="6"/>
      <c r="M17" s="6"/>
      <c r="N17" s="6"/>
      <c r="O17" s="6"/>
      <c r="P17" s="6"/>
      <c r="Q17" s="6"/>
      <c r="R17" s="6"/>
      <c r="S17" s="6"/>
      <c r="T17" s="6"/>
      <c r="U17" s="6"/>
      <c r="V17" s="6"/>
      <c r="W17" s="6"/>
      <c r="X17" s="6"/>
    </row>
    <row r="18" spans="1:24" ht="78.599999999999994" customHeight="1">
      <c r="A18" s="7" t="s">
        <v>21</v>
      </c>
      <c r="B18" s="241" t="s">
        <v>105</v>
      </c>
      <c r="C18" s="242"/>
      <c r="D18" s="6"/>
      <c r="E18" s="6"/>
      <c r="F18" s="6"/>
      <c r="G18" s="6"/>
      <c r="H18" s="6"/>
      <c r="I18" s="6"/>
      <c r="J18" s="6"/>
      <c r="K18" s="6"/>
      <c r="L18" s="6"/>
      <c r="M18" s="6"/>
      <c r="N18" s="6"/>
      <c r="O18" s="6"/>
      <c r="P18" s="6"/>
      <c r="Q18" s="6"/>
      <c r="R18" s="6"/>
      <c r="S18" s="6"/>
      <c r="T18" s="6"/>
      <c r="U18" s="6"/>
      <c r="V18" s="6"/>
      <c r="W18" s="6"/>
      <c r="X18" s="6"/>
    </row>
    <row r="19" spans="1:24" ht="78.599999999999994" customHeight="1">
      <c r="A19" s="7" t="s">
        <v>23</v>
      </c>
      <c r="B19" s="241" t="s">
        <v>106</v>
      </c>
      <c r="C19" s="242"/>
      <c r="D19" s="6"/>
      <c r="E19" s="6"/>
      <c r="F19" s="6"/>
      <c r="G19" s="6"/>
      <c r="H19" s="6"/>
      <c r="I19" s="6"/>
      <c r="J19" s="6"/>
      <c r="K19" s="6"/>
      <c r="L19" s="6"/>
      <c r="M19" s="6"/>
      <c r="N19" s="6"/>
      <c r="O19" s="6"/>
      <c r="P19" s="6"/>
      <c r="Q19" s="6"/>
      <c r="R19" s="6"/>
      <c r="S19" s="6"/>
      <c r="T19" s="6"/>
      <c r="U19" s="6"/>
      <c r="V19" s="6"/>
      <c r="W19" s="6"/>
      <c r="X19" s="6"/>
    </row>
    <row r="20" spans="1:24" ht="78.599999999999994" customHeight="1">
      <c r="A20" s="7" t="s">
        <v>25</v>
      </c>
      <c r="B20" s="241" t="s">
        <v>107</v>
      </c>
      <c r="C20" s="242"/>
      <c r="D20" s="6"/>
      <c r="E20" s="6"/>
      <c r="F20" s="6"/>
      <c r="G20" s="6"/>
      <c r="H20" s="6"/>
      <c r="I20" s="6"/>
      <c r="J20" s="6"/>
      <c r="K20" s="6"/>
      <c r="L20" s="6"/>
      <c r="M20" s="6"/>
      <c r="N20" s="6"/>
      <c r="O20" s="6"/>
      <c r="P20" s="6"/>
      <c r="Q20" s="6"/>
      <c r="R20" s="6"/>
      <c r="S20" s="6"/>
      <c r="T20" s="6"/>
      <c r="U20" s="6"/>
      <c r="V20" s="6"/>
      <c r="W20" s="6"/>
      <c r="X20" s="6"/>
    </row>
    <row r="21" spans="1:24" ht="48.6" customHeight="1">
      <c r="A21" s="7" t="s">
        <v>52</v>
      </c>
      <c r="B21" s="241" t="s">
        <v>108</v>
      </c>
      <c r="C21" s="242"/>
      <c r="D21" s="6"/>
      <c r="E21" s="6"/>
      <c r="F21" s="6"/>
      <c r="G21" s="6"/>
      <c r="H21" s="6"/>
      <c r="I21" s="6"/>
      <c r="J21" s="6"/>
      <c r="K21" s="6"/>
      <c r="L21" s="6"/>
      <c r="M21" s="6"/>
      <c r="N21" s="6"/>
      <c r="O21" s="6"/>
      <c r="P21" s="6"/>
      <c r="Q21" s="6"/>
      <c r="R21" s="6"/>
      <c r="S21" s="6"/>
      <c r="T21" s="6"/>
      <c r="U21" s="6"/>
      <c r="V21" s="6"/>
      <c r="W21" s="6"/>
      <c r="X21" s="6"/>
    </row>
    <row r="22" spans="1:24" ht="48.6" customHeight="1">
      <c r="A22" s="7" t="s">
        <v>73</v>
      </c>
      <c r="B22" s="241" t="s">
        <v>109</v>
      </c>
      <c r="C22" s="242"/>
      <c r="D22" s="6"/>
      <c r="E22" s="6"/>
      <c r="F22" s="6"/>
      <c r="G22" s="6"/>
      <c r="H22" s="6"/>
      <c r="I22" s="6"/>
      <c r="J22" s="6"/>
      <c r="K22" s="6"/>
      <c r="L22" s="6"/>
      <c r="M22" s="6"/>
      <c r="N22" s="6"/>
      <c r="O22" s="6"/>
      <c r="P22" s="6"/>
      <c r="Q22" s="6"/>
      <c r="R22" s="6"/>
      <c r="S22" s="6"/>
      <c r="T22" s="6"/>
      <c r="U22" s="6"/>
      <c r="V22" s="6"/>
      <c r="W22" s="6"/>
      <c r="X22" s="6"/>
    </row>
    <row r="23" spans="1:24" ht="75" customHeight="1">
      <c r="A23" s="7" t="s">
        <v>92</v>
      </c>
      <c r="B23" s="241" t="s">
        <v>110</v>
      </c>
      <c r="C23" s="242"/>
      <c r="D23" s="6"/>
      <c r="E23" s="6"/>
      <c r="F23" s="6"/>
      <c r="G23" s="6"/>
      <c r="H23" s="6"/>
      <c r="I23" s="6"/>
      <c r="J23" s="6"/>
      <c r="K23" s="6"/>
      <c r="L23" s="6"/>
      <c r="M23" s="6"/>
      <c r="N23" s="6"/>
      <c r="O23" s="6"/>
      <c r="P23" s="6"/>
      <c r="Q23" s="6"/>
      <c r="R23" s="6"/>
      <c r="S23" s="6"/>
      <c r="T23" s="6"/>
      <c r="U23" s="6"/>
      <c r="V23" s="6"/>
      <c r="W23" s="6"/>
      <c r="X23" s="6"/>
    </row>
    <row r="24" spans="1:24" ht="48.6" customHeight="1">
      <c r="A24" s="7" t="s">
        <v>111</v>
      </c>
      <c r="B24" s="241" t="s">
        <v>112</v>
      </c>
      <c r="C24" s="242"/>
      <c r="D24" s="6"/>
      <c r="E24" s="6"/>
      <c r="F24" s="6"/>
      <c r="G24" s="6"/>
      <c r="H24" s="6"/>
      <c r="I24" s="6"/>
      <c r="J24" s="6"/>
      <c r="K24" s="6"/>
      <c r="L24" s="6"/>
      <c r="M24" s="6"/>
      <c r="N24" s="6"/>
      <c r="O24" s="6"/>
      <c r="P24" s="6"/>
      <c r="Q24" s="6"/>
      <c r="R24" s="6"/>
      <c r="S24" s="6"/>
      <c r="T24" s="6"/>
      <c r="U24" s="6"/>
      <c r="V24" s="6"/>
      <c r="W24" s="6"/>
      <c r="X24" s="6"/>
    </row>
    <row r="25" spans="1:24" ht="48.6" customHeight="1">
      <c r="A25" s="7" t="s">
        <v>113</v>
      </c>
      <c r="B25" s="241" t="s">
        <v>114</v>
      </c>
      <c r="C25" s="242"/>
      <c r="D25" s="6"/>
      <c r="E25" s="6"/>
      <c r="F25" s="6"/>
      <c r="G25" s="6"/>
      <c r="H25" s="6"/>
      <c r="I25" s="6"/>
      <c r="J25" s="6"/>
      <c r="K25" s="6"/>
      <c r="L25" s="6"/>
      <c r="M25" s="6"/>
      <c r="N25" s="6"/>
      <c r="O25" s="6"/>
      <c r="P25" s="6"/>
      <c r="Q25" s="6"/>
      <c r="R25" s="6"/>
      <c r="S25" s="6"/>
      <c r="T25" s="6"/>
      <c r="U25" s="6"/>
      <c r="V25" s="6"/>
      <c r="W25" s="6"/>
      <c r="X25" s="6"/>
    </row>
    <row r="26" spans="1:24" ht="48.6" customHeight="1">
      <c r="A26" s="7" t="s">
        <v>115</v>
      </c>
      <c r="B26" s="241" t="s">
        <v>116</v>
      </c>
      <c r="C26" s="242"/>
      <c r="D26" s="6"/>
      <c r="E26" s="6"/>
      <c r="F26" s="6"/>
      <c r="G26" s="6"/>
      <c r="H26" s="6"/>
      <c r="I26" s="6"/>
      <c r="J26" s="6"/>
      <c r="K26" s="6"/>
      <c r="L26" s="6"/>
      <c r="M26" s="6"/>
      <c r="N26" s="6"/>
      <c r="O26" s="6"/>
      <c r="P26" s="6"/>
      <c r="Q26" s="6"/>
      <c r="R26" s="6"/>
      <c r="S26" s="6"/>
      <c r="T26" s="6"/>
      <c r="U26" s="6"/>
      <c r="V26" s="6"/>
      <c r="W26" s="6"/>
      <c r="X26" s="6"/>
    </row>
    <row r="27" spans="1:24">
      <c r="A27" s="245" t="s">
        <v>117</v>
      </c>
      <c r="B27" s="246"/>
      <c r="C27" s="329"/>
      <c r="D27" s="126" t="str">
        <f>IF(TRIM(D10)="","",
IF(COUNTA(D16:D26)&lt;11,"",
IF(AND(D16="Yes",D17="Yes",D18="Yes",D19="Yes",D20="Yes"),"Yes","No")))</f>
        <v/>
      </c>
      <c r="E27" s="126" t="str">
        <f t="shared" ref="E27:W27" si="0">IF(TRIM(E10)="","",
IF(COUNTA(E16:E26)&lt;11,"",
IF(AND(E16="Yes",E17="Yes",E18="Yes",E19="Yes",E20="Yes"),"Yes","No")))</f>
        <v/>
      </c>
      <c r="F27" s="126" t="str">
        <f t="shared" si="0"/>
        <v/>
      </c>
      <c r="G27" s="126" t="str">
        <f t="shared" si="0"/>
        <v/>
      </c>
      <c r="H27" s="126" t="str">
        <f t="shared" si="0"/>
        <v/>
      </c>
      <c r="I27" s="126" t="str">
        <f t="shared" si="0"/>
        <v/>
      </c>
      <c r="J27" s="126" t="str">
        <f t="shared" si="0"/>
        <v/>
      </c>
      <c r="K27" s="126"/>
      <c r="L27" s="126"/>
      <c r="M27" s="126"/>
      <c r="N27" s="126"/>
      <c r="O27" s="126" t="str">
        <f t="shared" si="0"/>
        <v/>
      </c>
      <c r="P27" s="126" t="str">
        <f t="shared" si="0"/>
        <v/>
      </c>
      <c r="Q27" s="126" t="str">
        <f t="shared" si="0"/>
        <v/>
      </c>
      <c r="R27" s="126" t="str">
        <f t="shared" si="0"/>
        <v/>
      </c>
      <c r="S27" s="126" t="str">
        <f t="shared" si="0"/>
        <v/>
      </c>
      <c r="T27" s="126" t="str">
        <f t="shared" si="0"/>
        <v/>
      </c>
      <c r="U27" s="126" t="str">
        <f t="shared" si="0"/>
        <v/>
      </c>
      <c r="V27" s="126" t="str">
        <f t="shared" si="0"/>
        <v/>
      </c>
      <c r="W27" s="126" t="str">
        <f t="shared" si="0"/>
        <v/>
      </c>
      <c r="X27" s="43"/>
    </row>
    <row r="28" spans="1:24">
      <c r="A28" s="245" t="s">
        <v>27</v>
      </c>
      <c r="B28" s="246"/>
      <c r="C28" s="329"/>
      <c r="D28" s="126" t="str">
        <f>IF(TRIM(D10)="","",
IF(COUNTA(D16:D26)&lt;11,"",
COUNTIF(D16:D26,"Yes")))</f>
        <v/>
      </c>
      <c r="E28" s="126" t="str">
        <f t="shared" ref="E28:W28" si="1">IF(TRIM(E10)="","",
IF(COUNTA(E16:E26)&lt;11,"",COUNTIF(E16:E26,"Yes")))</f>
        <v/>
      </c>
      <c r="F28" s="126" t="str">
        <f t="shared" si="1"/>
        <v/>
      </c>
      <c r="G28" s="126" t="str">
        <f t="shared" si="1"/>
        <v/>
      </c>
      <c r="H28" s="126" t="str">
        <f t="shared" si="1"/>
        <v/>
      </c>
      <c r="I28" s="126" t="str">
        <f t="shared" si="1"/>
        <v/>
      </c>
      <c r="J28" s="126" t="str">
        <f t="shared" si="1"/>
        <v/>
      </c>
      <c r="K28" s="126"/>
      <c r="L28" s="126"/>
      <c r="M28" s="126"/>
      <c r="N28" s="126"/>
      <c r="O28" s="126" t="str">
        <f t="shared" si="1"/>
        <v/>
      </c>
      <c r="P28" s="126" t="str">
        <f t="shared" si="1"/>
        <v/>
      </c>
      <c r="Q28" s="126" t="str">
        <f t="shared" si="1"/>
        <v/>
      </c>
      <c r="R28" s="126" t="str">
        <f t="shared" si="1"/>
        <v/>
      </c>
      <c r="S28" s="126" t="str">
        <f t="shared" si="1"/>
        <v/>
      </c>
      <c r="T28" s="126" t="str">
        <f t="shared" si="1"/>
        <v/>
      </c>
      <c r="U28" s="126" t="str">
        <f t="shared" si="1"/>
        <v/>
      </c>
      <c r="V28" s="126" t="str">
        <f t="shared" si="1"/>
        <v/>
      </c>
      <c r="W28" s="126" t="str">
        <f t="shared" si="1"/>
        <v/>
      </c>
      <c r="X28" s="43"/>
    </row>
    <row r="29" spans="1:24">
      <c r="A29" s="222" t="s">
        <v>118</v>
      </c>
      <c r="B29" s="224"/>
      <c r="C29" s="9" t="s">
        <v>29</v>
      </c>
      <c r="D29" s="222" t="s">
        <v>30</v>
      </c>
      <c r="E29" s="223"/>
      <c r="F29" s="223"/>
      <c r="G29" s="223"/>
      <c r="H29" s="223"/>
      <c r="I29" s="223"/>
      <c r="J29" s="223"/>
      <c r="K29" s="223"/>
      <c r="L29" s="223"/>
      <c r="M29" s="223"/>
      <c r="N29" s="223"/>
      <c r="O29" s="223"/>
      <c r="P29" s="223"/>
      <c r="Q29" s="223"/>
      <c r="R29" s="223"/>
      <c r="S29" s="223"/>
      <c r="T29" s="223"/>
      <c r="U29" s="223"/>
      <c r="V29" s="223"/>
      <c r="W29" s="224"/>
      <c r="X29" s="10"/>
    </row>
    <row r="30" spans="1:24" ht="34.200000000000003" customHeight="1">
      <c r="A30" s="241" t="s">
        <v>119</v>
      </c>
      <c r="B30" s="242"/>
      <c r="C30" s="7" t="s">
        <v>32</v>
      </c>
      <c r="D30" s="45" t="str">
        <f>IF(TRIM(D10)="","",
IF(COUNTA(D16:D26)&lt;11,"",                                                                                                                                                                                                          IF(AND(D28&gt;=9,D16="Yes", D17="Yes", D18="Yes", D19="Yes", D20="Yes"),"✓","")))</f>
        <v/>
      </c>
      <c r="E30" s="45" t="str">
        <f t="shared" ref="E30:W30" si="2">IF(TRIM(E10)="","",
IF(COUNTA(E16:E26)&lt;11,"",                                                                                                                                                                                                          IF(AND(E28&gt;=9,E16="Yes", E17="Yes", E18="Yes", E19="Yes", E20="Yes"),"✓","")))</f>
        <v/>
      </c>
      <c r="F30" s="45" t="str">
        <f t="shared" si="2"/>
        <v/>
      </c>
      <c r="G30" s="45" t="str">
        <f t="shared" si="2"/>
        <v/>
      </c>
      <c r="H30" s="45" t="str">
        <f t="shared" si="2"/>
        <v/>
      </c>
      <c r="I30" s="45" t="str">
        <f t="shared" si="2"/>
        <v/>
      </c>
      <c r="J30" s="45" t="str">
        <f t="shared" si="2"/>
        <v/>
      </c>
      <c r="K30" s="45"/>
      <c r="L30" s="45"/>
      <c r="M30" s="45"/>
      <c r="N30" s="45"/>
      <c r="O30" s="45" t="str">
        <f t="shared" si="2"/>
        <v/>
      </c>
      <c r="P30" s="45" t="str">
        <f t="shared" si="2"/>
        <v/>
      </c>
      <c r="Q30" s="45" t="str">
        <f t="shared" si="2"/>
        <v/>
      </c>
      <c r="R30" s="45" t="str">
        <f t="shared" si="2"/>
        <v/>
      </c>
      <c r="S30" s="45" t="str">
        <f t="shared" si="2"/>
        <v/>
      </c>
      <c r="T30" s="45" t="str">
        <f t="shared" si="2"/>
        <v/>
      </c>
      <c r="U30" s="45" t="str">
        <f t="shared" si="2"/>
        <v/>
      </c>
      <c r="V30" s="45" t="str">
        <f t="shared" si="2"/>
        <v/>
      </c>
      <c r="W30" s="45" t="str">
        <f t="shared" si="2"/>
        <v/>
      </c>
      <c r="X30" s="11"/>
    </row>
    <row r="31" spans="1:24" ht="71.400000000000006" customHeight="1">
      <c r="A31" s="241" t="s">
        <v>120</v>
      </c>
      <c r="B31" s="242"/>
      <c r="C31" s="7" t="s">
        <v>34</v>
      </c>
      <c r="D31" s="45" t="str">
        <f>IF(TRIM(D10)="","",
IF(COUNTA(D16:D26)&lt;11,"",
IF(OR(D28=7,D28=8,
AND(D28&gt;=9,
OR(D16&lt;&gt;"Yes",D17&lt;&gt;"Yes",D18&lt;&gt;"Yes",D19&lt;&gt;"Yes",D20&lt;&gt;"Yes"))),"✓","")))</f>
        <v/>
      </c>
      <c r="E31" s="45" t="str">
        <f>IF(TRIM(E10)="","",
IF(COUNTA(E16:E26)&lt;11,"",
IF(OR(E28=7,E28=8,
AND(E28&gt;=9,
OR(E16&lt;&gt;"Yes",E17&lt;&gt;"Yes",E18&lt;&gt;"Yes",E19&lt;&gt;"Yes",E20&lt;&gt;"Yes"))),"✓","")))</f>
        <v/>
      </c>
      <c r="F31" s="45" t="str">
        <f t="shared" ref="F31:W31" si="3">IF(TRIM(F10)="","",
IF(COUNTA(F16:F26)&lt;11,"",
IF(OR(F28=7,F28=8,
AND(F28&gt;=9,
OR(F16&lt;&gt;"Yes",F17&lt;&gt;"Yes",F18&lt;&gt;"Yes",F19&lt;&gt;"Yes",F20&lt;&gt;"Yes"))),"✓","")))</f>
        <v/>
      </c>
      <c r="G31" s="45" t="str">
        <f t="shared" si="3"/>
        <v/>
      </c>
      <c r="H31" s="45" t="str">
        <f t="shared" si="3"/>
        <v/>
      </c>
      <c r="I31" s="45" t="str">
        <f t="shared" si="3"/>
        <v/>
      </c>
      <c r="J31" s="45" t="str">
        <f t="shared" si="3"/>
        <v/>
      </c>
      <c r="K31" s="45"/>
      <c r="L31" s="45"/>
      <c r="M31" s="45"/>
      <c r="N31" s="45"/>
      <c r="O31" s="45" t="str">
        <f t="shared" si="3"/>
        <v/>
      </c>
      <c r="P31" s="45" t="str">
        <f t="shared" si="3"/>
        <v/>
      </c>
      <c r="Q31" s="45" t="str">
        <f t="shared" si="3"/>
        <v/>
      </c>
      <c r="R31" s="45" t="str">
        <f t="shared" si="3"/>
        <v/>
      </c>
      <c r="S31" s="45" t="str">
        <f t="shared" si="3"/>
        <v/>
      </c>
      <c r="T31" s="45" t="str">
        <f t="shared" si="3"/>
        <v/>
      </c>
      <c r="U31" s="45" t="str">
        <f t="shared" si="3"/>
        <v/>
      </c>
      <c r="V31" s="45" t="str">
        <f t="shared" si="3"/>
        <v/>
      </c>
      <c r="W31" s="45" t="str">
        <f t="shared" si="3"/>
        <v/>
      </c>
      <c r="X31" s="11"/>
    </row>
    <row r="32" spans="1:24" ht="27.6" customHeight="1">
      <c r="A32" s="375" t="s">
        <v>121</v>
      </c>
      <c r="B32" s="376"/>
      <c r="C32" s="7" t="s">
        <v>36</v>
      </c>
      <c r="D32" s="43" t="str">
        <f>IF(TRIM(D10)="","",
IF(COUNTA(D16:D26)&lt;11,"",
IF(AND(D28&lt;=6),"✓","")))</f>
        <v/>
      </c>
      <c r="E32" s="43" t="str">
        <f>IF(TRIM(E10)="","",
IF(COUNTA(E16:E26)&lt;11,"",
IF(AND(E28&lt;=6),"✓","")))</f>
        <v/>
      </c>
      <c r="F32" s="43" t="str">
        <f t="shared" ref="F32:W32" si="4">IF(TRIM(F10)="","",
IF(COUNTA(F16:F26)&lt;11,"",
IF(AND(F28&lt;=6),"✓","")))</f>
        <v/>
      </c>
      <c r="G32" s="43" t="str">
        <f t="shared" si="4"/>
        <v/>
      </c>
      <c r="H32" s="43" t="str">
        <f t="shared" si="4"/>
        <v/>
      </c>
      <c r="I32" s="43" t="str">
        <f t="shared" si="4"/>
        <v/>
      </c>
      <c r="J32" s="43" t="str">
        <f t="shared" si="4"/>
        <v/>
      </c>
      <c r="K32" s="43"/>
      <c r="L32" s="43"/>
      <c r="M32" s="43"/>
      <c r="N32" s="43"/>
      <c r="O32" s="43" t="str">
        <f t="shared" si="4"/>
        <v/>
      </c>
      <c r="P32" s="43" t="str">
        <f t="shared" si="4"/>
        <v/>
      </c>
      <c r="Q32" s="43" t="str">
        <f t="shared" si="4"/>
        <v/>
      </c>
      <c r="R32" s="43" t="str">
        <f t="shared" si="4"/>
        <v/>
      </c>
      <c r="S32" s="43" t="str">
        <f t="shared" si="4"/>
        <v/>
      </c>
      <c r="T32" s="43" t="str">
        <f t="shared" si="4"/>
        <v/>
      </c>
      <c r="U32" s="43" t="str">
        <f t="shared" si="4"/>
        <v/>
      </c>
      <c r="V32" s="43" t="str">
        <f t="shared" si="4"/>
        <v/>
      </c>
      <c r="W32" s="43" t="str">
        <f t="shared" si="4"/>
        <v/>
      </c>
      <c r="X32" s="13"/>
    </row>
    <row r="33" spans="1:34">
      <c r="A33" s="254" t="s">
        <v>37</v>
      </c>
      <c r="B33" s="255"/>
      <c r="C33" s="255"/>
      <c r="D33" s="255"/>
      <c r="E33" s="255"/>
      <c r="F33" s="255"/>
      <c r="G33" s="255"/>
      <c r="H33" s="255"/>
      <c r="I33" s="255"/>
      <c r="J33" s="255"/>
      <c r="K33" s="255"/>
      <c r="L33" s="255"/>
      <c r="M33" s="255"/>
      <c r="N33" s="255"/>
      <c r="O33" s="255"/>
      <c r="P33" s="255"/>
      <c r="Q33" s="255"/>
      <c r="R33" s="255"/>
      <c r="S33" s="255"/>
      <c r="T33" s="255"/>
      <c r="U33" s="255"/>
      <c r="V33" s="255"/>
      <c r="W33" s="255"/>
      <c r="X33" s="256"/>
    </row>
    <row r="34" spans="1:34">
      <c r="A34" s="257"/>
      <c r="B34" s="258"/>
      <c r="C34" s="258"/>
      <c r="D34" s="258"/>
      <c r="E34" s="258"/>
      <c r="F34" s="258"/>
      <c r="G34" s="258"/>
      <c r="H34" s="258"/>
      <c r="I34" s="258"/>
      <c r="J34" s="258"/>
      <c r="K34" s="258"/>
      <c r="L34" s="258"/>
      <c r="M34" s="258"/>
      <c r="N34" s="258"/>
      <c r="O34" s="258"/>
      <c r="P34" s="258"/>
      <c r="Q34" s="258"/>
      <c r="R34" s="258"/>
      <c r="S34" s="258"/>
      <c r="T34" s="258"/>
      <c r="U34" s="258"/>
      <c r="V34" s="258"/>
      <c r="W34" s="258"/>
      <c r="X34" s="259"/>
    </row>
    <row r="35" spans="1:34">
      <c r="A35" s="228" t="s">
        <v>38</v>
      </c>
      <c r="B35" s="228"/>
      <c r="C35" s="228"/>
      <c r="D35" s="228"/>
      <c r="E35" s="228"/>
      <c r="F35" s="228"/>
      <c r="G35" s="228"/>
      <c r="H35" s="228"/>
      <c r="I35" s="228"/>
      <c r="J35" s="228"/>
      <c r="K35" s="228"/>
      <c r="L35" s="228"/>
      <c r="M35" s="228"/>
      <c r="N35" s="228"/>
      <c r="O35" s="228"/>
      <c r="P35" s="228"/>
      <c r="Q35" s="228"/>
      <c r="R35" s="228"/>
      <c r="S35" s="228"/>
      <c r="T35" s="228"/>
      <c r="U35" s="228"/>
      <c r="V35" s="228"/>
      <c r="W35" s="228"/>
      <c r="X35" s="228"/>
    </row>
    <row r="36" spans="1:34" ht="316.8" customHeight="1">
      <c r="A36" s="294" t="s">
        <v>122</v>
      </c>
      <c r="B36" s="290"/>
      <c r="C36" s="290"/>
      <c r="D36" s="290"/>
      <c r="E36" s="290"/>
      <c r="F36" s="290"/>
      <c r="G36" s="290"/>
      <c r="H36" s="290"/>
      <c r="I36" s="290"/>
      <c r="J36" s="290"/>
      <c r="K36" s="290"/>
      <c r="L36" s="290"/>
      <c r="M36" s="290"/>
      <c r="N36" s="290"/>
      <c r="O36" s="290"/>
      <c r="P36" s="290"/>
      <c r="Q36" s="290"/>
      <c r="R36" s="290"/>
      <c r="S36" s="290"/>
      <c r="T36" s="290"/>
      <c r="U36" s="290"/>
      <c r="V36" s="290"/>
      <c r="W36" s="290"/>
      <c r="X36" s="242"/>
    </row>
    <row r="39" spans="1:34">
      <c r="A39" s="60"/>
      <c r="B39" s="60"/>
      <c r="C39" s="60"/>
      <c r="D39" s="60"/>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row>
    <row r="40" spans="1:34">
      <c r="A40" s="28"/>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row>
    <row r="41" spans="1:34">
      <c r="A41" s="59"/>
      <c r="B41" s="59"/>
      <c r="C41" s="59"/>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row>
    <row r="42" spans="1:34">
      <c r="A42" s="57"/>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row>
    <row r="43" spans="1:34">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row>
    <row r="44" spans="1:34">
      <c r="A44" s="58"/>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c r="A45" s="53"/>
      <c r="B45" s="53"/>
      <c r="C45" s="54"/>
      <c r="D45" s="59"/>
      <c r="E45" s="59"/>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row>
    <row r="46" spans="1:34">
      <c r="A46" s="53"/>
      <c r="B46" s="53"/>
      <c r="C46" s="54"/>
      <c r="D46" s="53"/>
      <c r="E46" s="53"/>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row>
    <row r="47" spans="1:34">
      <c r="A47" s="53"/>
      <c r="B47" s="53"/>
      <c r="C47" s="54"/>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5"/>
    </row>
    <row r="48" spans="1:34">
      <c r="A48" s="53"/>
      <c r="B48" s="53"/>
      <c r="C48" s="54"/>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55"/>
    </row>
    <row r="49" spans="1:34">
      <c r="A49" s="53"/>
      <c r="B49" s="53"/>
      <c r="C49" s="54"/>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5"/>
    </row>
    <row r="50" spans="1:34">
      <c r="A50" s="56"/>
      <c r="B50" s="56"/>
      <c r="C50" s="56"/>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55"/>
    </row>
    <row r="51" spans="1:34">
      <c r="A51" s="56"/>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30"/>
    </row>
    <row r="52" spans="1:34" ht="15">
      <c r="A52" s="17"/>
      <c r="B52" s="32"/>
      <c r="C52" s="3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1"/>
    </row>
    <row r="53" spans="1:34" ht="15">
      <c r="A53" s="17"/>
      <c r="B53" s="32"/>
      <c r="C53" s="3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1"/>
    </row>
    <row r="54" spans="1:34" ht="15">
      <c r="A54" s="17"/>
      <c r="B54" s="32"/>
      <c r="C54" s="3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1"/>
    </row>
    <row r="55" spans="1:34" ht="15">
      <c r="A55" s="17"/>
      <c r="B55" s="32"/>
      <c r="C55" s="3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1"/>
    </row>
    <row r="56" spans="1:34" ht="15">
      <c r="A56" s="17"/>
      <c r="B56" s="32"/>
      <c r="C56" s="3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1"/>
    </row>
    <row r="57" spans="1:34" ht="15">
      <c r="A57" s="17"/>
      <c r="B57" s="32"/>
      <c r="C57" s="3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1"/>
    </row>
  </sheetData>
  <mergeCells count="42">
    <mergeCell ref="A33:X33"/>
    <mergeCell ref="A34:X34"/>
    <mergeCell ref="A35:X35"/>
    <mergeCell ref="A36:X36"/>
    <mergeCell ref="A28:C28"/>
    <mergeCell ref="A29:B29"/>
    <mergeCell ref="D29:W29"/>
    <mergeCell ref="A30:B30"/>
    <mergeCell ref="A31:B31"/>
    <mergeCell ref="A32:B32"/>
    <mergeCell ref="A27:C27"/>
    <mergeCell ref="B16:C16"/>
    <mergeCell ref="B17:C17"/>
    <mergeCell ref="B18:C18"/>
    <mergeCell ref="B19:C19"/>
    <mergeCell ref="B20:C20"/>
    <mergeCell ref="B21:C21"/>
    <mergeCell ref="B22:C22"/>
    <mergeCell ref="B23:C23"/>
    <mergeCell ref="B24:C24"/>
    <mergeCell ref="B25:C25"/>
    <mergeCell ref="B26:C26"/>
    <mergeCell ref="A9:B13"/>
    <mergeCell ref="C9:C13"/>
    <mergeCell ref="D9:W9"/>
    <mergeCell ref="X9:X14"/>
    <mergeCell ref="D13:W13"/>
    <mergeCell ref="A14:C15"/>
    <mergeCell ref="D15:W15"/>
    <mergeCell ref="D11:W11"/>
    <mergeCell ref="A7:B8"/>
    <mergeCell ref="C7:C8"/>
    <mergeCell ref="D7:E7"/>
    <mergeCell ref="F7:X7"/>
    <mergeCell ref="D8:E8"/>
    <mergeCell ref="F8:X8"/>
    <mergeCell ref="A6:X6"/>
    <mergeCell ref="A1:X1"/>
    <mergeCell ref="A2:X2"/>
    <mergeCell ref="A3:X3"/>
    <mergeCell ref="A4:X4"/>
    <mergeCell ref="A5:X5"/>
  </mergeCells>
  <dataValidations count="2">
    <dataValidation type="list" allowBlank="1" showInputMessage="1" showErrorMessage="1" sqref="D52:AG57 D16:X26" xr:uid="{CEEBB9D1-9271-48CE-ABAB-5A8A2B8DFA87}">
      <formula1>"Yes, No"</formula1>
    </dataValidation>
    <dataValidation type="list" allowBlank="1" showInputMessage="1" showErrorMessage="1" sqref="D10:W10" xr:uid="{8C2D9D6F-E532-4435-9C0D-7B7559A9D311}">
      <formula1>"Lowland heathland, Mountain heaths and willow scrub, Upland heathland"</formula1>
    </dataValidation>
  </dataValidations>
  <hyperlinks>
    <hyperlink ref="A6" r:id="rId1" display="https://ukhab.org/" xr:uid="{26C7F38F-39F6-4558-81DF-E283732311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B8B4B-6CD9-4AB5-A82A-E56FCC5B0F3C}">
  <sheetPr>
    <tabColor theme="6"/>
  </sheetPr>
  <dimension ref="A1:AM33"/>
  <sheetViews>
    <sheetView topLeftCell="A8" zoomScale="70" zoomScaleNormal="70" workbookViewId="0">
      <selection activeCell="H15" sqref="H15"/>
    </sheetView>
  </sheetViews>
  <sheetFormatPr defaultRowHeight="14.4"/>
  <cols>
    <col min="1" max="1" width="3" customWidth="1"/>
    <col min="2" max="2" width="25.21875" customWidth="1"/>
    <col min="3" max="3" width="40.77734375" customWidth="1"/>
    <col min="4" max="38" width="7.21875" customWidth="1"/>
    <col min="39" max="39" width="19.77734375" customWidth="1"/>
  </cols>
  <sheetData>
    <row r="1" spans="1:39">
      <c r="A1" s="388" t="s">
        <v>215</v>
      </c>
      <c r="B1" s="389"/>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389"/>
      <c r="AL1" s="389"/>
      <c r="AM1" s="390"/>
    </row>
    <row r="2" spans="1:39">
      <c r="A2" s="297" t="s">
        <v>1</v>
      </c>
      <c r="B2" s="298"/>
      <c r="C2" s="298"/>
      <c r="D2" s="298"/>
      <c r="E2" s="29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8"/>
      <c r="AF2" s="298"/>
      <c r="AG2" s="298"/>
      <c r="AH2" s="298"/>
      <c r="AI2" s="298"/>
      <c r="AJ2" s="298"/>
      <c r="AK2" s="298"/>
      <c r="AL2" s="298"/>
      <c r="AM2" s="299"/>
    </row>
    <row r="3" spans="1:39" ht="69.599999999999994" customHeight="1">
      <c r="A3" s="294" t="s">
        <v>216</v>
      </c>
      <c r="B3" s="295"/>
      <c r="C3" s="295"/>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5"/>
      <c r="AI3" s="295"/>
      <c r="AJ3" s="295"/>
      <c r="AK3" s="295"/>
      <c r="AL3" s="295"/>
      <c r="AM3" s="296"/>
    </row>
    <row r="4" spans="1:39">
      <c r="A4" s="222" t="s">
        <v>3</v>
      </c>
      <c r="B4" s="223"/>
      <c r="C4" s="223"/>
      <c r="D4" s="223"/>
      <c r="E4" s="223"/>
      <c r="F4" s="223"/>
      <c r="G4" s="223"/>
      <c r="H4" s="223"/>
      <c r="I4" s="223"/>
      <c r="J4" s="223"/>
      <c r="K4" s="223"/>
      <c r="L4" s="223"/>
      <c r="M4" s="223"/>
      <c r="N4" s="223"/>
      <c r="O4" s="223"/>
      <c r="P4" s="223"/>
      <c r="Q4" s="223"/>
      <c r="R4" s="223"/>
      <c r="S4" s="223"/>
      <c r="T4" s="223"/>
      <c r="U4" s="223"/>
      <c r="V4" s="223"/>
      <c r="W4" s="223"/>
      <c r="X4" s="223"/>
      <c r="Y4" s="223"/>
      <c r="Z4" s="223"/>
      <c r="AA4" s="223"/>
      <c r="AB4" s="223"/>
      <c r="AC4" s="223"/>
      <c r="AD4" s="223"/>
      <c r="AE4" s="223"/>
      <c r="AF4" s="223"/>
      <c r="AG4" s="223"/>
      <c r="AH4" s="223"/>
      <c r="AI4" s="223"/>
      <c r="AJ4" s="223"/>
      <c r="AK4" s="223"/>
      <c r="AL4" s="223"/>
      <c r="AM4" s="224"/>
    </row>
    <row r="5" spans="1:39" ht="41.4" customHeight="1">
      <c r="A5" s="257"/>
      <c r="B5" s="258"/>
      <c r="C5" s="258"/>
      <c r="D5" s="258"/>
      <c r="E5" s="258"/>
      <c r="F5" s="258"/>
      <c r="G5" s="258"/>
      <c r="H5" s="258"/>
      <c r="I5" s="258"/>
      <c r="J5" s="258"/>
      <c r="K5" s="258"/>
      <c r="L5" s="258"/>
      <c r="M5" s="258"/>
      <c r="N5" s="258"/>
      <c r="O5" s="258"/>
      <c r="P5" s="258"/>
      <c r="Q5" s="258"/>
      <c r="R5" s="258"/>
      <c r="S5" s="258"/>
      <c r="T5" s="258"/>
      <c r="U5" s="258"/>
      <c r="V5" s="258"/>
      <c r="W5" s="258"/>
      <c r="X5" s="258"/>
      <c r="Y5" s="258"/>
      <c r="Z5" s="258"/>
      <c r="AA5" s="258"/>
      <c r="AB5" s="258"/>
      <c r="AC5" s="258"/>
      <c r="AD5" s="258"/>
      <c r="AE5" s="258"/>
      <c r="AF5" s="258"/>
      <c r="AG5" s="258"/>
      <c r="AH5" s="258"/>
      <c r="AI5" s="258"/>
      <c r="AJ5" s="258"/>
      <c r="AK5" s="258"/>
      <c r="AL5" s="258"/>
      <c r="AM5" s="259"/>
    </row>
    <row r="6" spans="1:39" ht="90" customHeight="1">
      <c r="A6" s="241" t="s">
        <v>217</v>
      </c>
      <c r="B6" s="290"/>
      <c r="C6" s="290"/>
      <c r="D6" s="290"/>
      <c r="E6" s="290"/>
      <c r="F6" s="290"/>
      <c r="G6" s="290"/>
      <c r="H6" s="290"/>
      <c r="I6" s="290"/>
      <c r="J6" s="290"/>
      <c r="K6" s="290"/>
      <c r="L6" s="290"/>
      <c r="M6" s="290"/>
      <c r="N6" s="290"/>
      <c r="O6" s="290"/>
      <c r="P6" s="290"/>
      <c r="Q6" s="290"/>
      <c r="R6" s="290"/>
      <c r="S6" s="290"/>
      <c r="T6" s="290"/>
      <c r="U6" s="290"/>
      <c r="V6" s="290"/>
      <c r="W6" s="290"/>
      <c r="X6" s="290"/>
      <c r="Y6" s="290"/>
      <c r="Z6" s="290"/>
      <c r="AA6" s="290"/>
      <c r="AB6" s="290"/>
      <c r="AC6" s="290"/>
      <c r="AD6" s="290"/>
      <c r="AE6" s="290"/>
      <c r="AF6" s="290"/>
      <c r="AG6" s="290"/>
      <c r="AH6" s="290"/>
      <c r="AI6" s="290"/>
      <c r="AJ6" s="290"/>
      <c r="AK6" s="290"/>
      <c r="AL6" s="290"/>
      <c r="AM6" s="242"/>
    </row>
    <row r="7" spans="1:39" ht="54" customHeight="1">
      <c r="A7" s="391" t="s">
        <v>8</v>
      </c>
      <c r="B7" s="210"/>
      <c r="C7" s="392" t="str">
        <f>'SURVEY COVER SHEET '!D4&amp;" - "&amp;'SURVEY COVER SHEET '!D2</f>
        <v>On-site - Reading Gateway</v>
      </c>
      <c r="D7" s="190" t="s">
        <v>9</v>
      </c>
      <c r="E7" s="191"/>
      <c r="F7" s="192"/>
      <c r="G7" s="394" t="str">
        <f>TEXT('SURVEY COVER SHEET '!$B$2,"dd/mm/yyyy")&amp;" - "&amp;'SURVEY COVER SHEET '!$B$4</f>
        <v>19/03/2026 - Ben Wagstffe</v>
      </c>
      <c r="H7" s="395"/>
      <c r="I7" s="395"/>
      <c r="J7" s="395"/>
      <c r="K7" s="395"/>
      <c r="L7" s="395"/>
      <c r="M7" s="395"/>
      <c r="N7" s="395"/>
      <c r="O7" s="395"/>
      <c r="P7" s="395"/>
      <c r="Q7" s="395"/>
      <c r="R7" s="395"/>
      <c r="S7" s="395"/>
      <c r="T7" s="395"/>
      <c r="U7" s="395"/>
      <c r="V7" s="395"/>
      <c r="W7" s="395"/>
      <c r="X7" s="395"/>
      <c r="Y7" s="395"/>
      <c r="Z7" s="395"/>
      <c r="AA7" s="395"/>
      <c r="AB7" s="395"/>
      <c r="AC7" s="395"/>
      <c r="AD7" s="395"/>
      <c r="AE7" s="395"/>
      <c r="AF7" s="395"/>
      <c r="AG7" s="395"/>
      <c r="AH7" s="395"/>
      <c r="AI7" s="395"/>
      <c r="AJ7" s="395"/>
      <c r="AK7" s="395"/>
      <c r="AL7" s="395"/>
      <c r="AM7" s="396"/>
    </row>
    <row r="8" spans="1:39" ht="51" customHeight="1">
      <c r="A8" s="198"/>
      <c r="B8" s="199"/>
      <c r="C8" s="393" t="str">
        <f>'SURVEY COVER SHEET '!D5&amp;" - "&amp;'SURVEY COVER SHEET '!D3</f>
        <v xml:space="preserve"> - </v>
      </c>
      <c r="D8" s="190" t="s">
        <v>10</v>
      </c>
      <c r="E8" s="191"/>
      <c r="F8" s="192"/>
      <c r="G8" s="277"/>
      <c r="H8" s="278"/>
      <c r="I8" s="278"/>
      <c r="J8" s="278"/>
      <c r="K8" s="278"/>
      <c r="L8" s="278"/>
      <c r="M8" s="278"/>
      <c r="N8" s="278"/>
      <c r="O8" s="278"/>
      <c r="P8" s="278"/>
      <c r="Q8" s="278"/>
      <c r="R8" s="278"/>
      <c r="S8" s="278"/>
      <c r="T8" s="278"/>
      <c r="U8" s="278"/>
      <c r="V8" s="278"/>
      <c r="W8" s="278"/>
      <c r="X8" s="278"/>
      <c r="Y8" s="278"/>
      <c r="Z8" s="278"/>
      <c r="AA8" s="278"/>
      <c r="AB8" s="278"/>
      <c r="AC8" s="278"/>
      <c r="AD8" s="278"/>
      <c r="AE8" s="278"/>
      <c r="AF8" s="278"/>
      <c r="AG8" s="278"/>
      <c r="AH8" s="278"/>
      <c r="AI8" s="278"/>
      <c r="AJ8" s="278"/>
      <c r="AK8" s="278"/>
      <c r="AL8" s="278"/>
      <c r="AM8" s="279"/>
    </row>
    <row r="9" spans="1:39">
      <c r="A9" s="386" t="s">
        <v>11</v>
      </c>
      <c r="B9" s="386"/>
      <c r="C9" s="387"/>
      <c r="D9" s="190" t="s">
        <v>12</v>
      </c>
      <c r="E9" s="191"/>
      <c r="F9" s="191"/>
      <c r="G9" s="191"/>
      <c r="H9" s="191"/>
      <c r="I9" s="191"/>
      <c r="J9" s="191"/>
      <c r="K9" s="191"/>
      <c r="L9" s="191"/>
      <c r="M9" s="191"/>
      <c r="N9" s="191"/>
      <c r="O9" s="191"/>
      <c r="P9" s="191"/>
      <c r="Q9" s="191"/>
      <c r="R9" s="191"/>
      <c r="S9" s="191"/>
      <c r="T9" s="191"/>
      <c r="U9" s="191"/>
      <c r="V9" s="191"/>
      <c r="W9" s="191"/>
      <c r="X9" s="191"/>
      <c r="Y9" s="191"/>
      <c r="Z9" s="191"/>
      <c r="AA9" s="191"/>
      <c r="AB9" s="191"/>
      <c r="AC9" s="191"/>
      <c r="AD9" s="191"/>
      <c r="AE9" s="191"/>
      <c r="AF9" s="191"/>
      <c r="AG9" s="191"/>
      <c r="AH9" s="191"/>
      <c r="AI9" s="191"/>
      <c r="AJ9" s="191"/>
      <c r="AK9" s="191"/>
      <c r="AL9" s="192"/>
      <c r="AM9" s="215"/>
    </row>
    <row r="10" spans="1:39" ht="30" customHeight="1">
      <c r="A10" s="386"/>
      <c r="B10" s="386"/>
      <c r="C10" s="387"/>
      <c r="D10" s="152">
        <v>1</v>
      </c>
      <c r="E10" s="152">
        <v>2</v>
      </c>
      <c r="F10" s="152"/>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c r="AJ10" s="152"/>
      <c r="AK10" s="152"/>
      <c r="AL10" s="152"/>
      <c r="AM10" s="216"/>
    </row>
    <row r="11" spans="1:39">
      <c r="A11" s="386"/>
      <c r="B11" s="386"/>
      <c r="C11" s="387"/>
      <c r="D11" s="190" t="s">
        <v>13</v>
      </c>
      <c r="E11" s="191"/>
      <c r="F11" s="191"/>
      <c r="G11" s="191"/>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c r="AF11" s="191"/>
      <c r="AG11" s="191"/>
      <c r="AH11" s="191"/>
      <c r="AI11" s="191"/>
      <c r="AJ11" s="191"/>
      <c r="AK11" s="191"/>
      <c r="AL11" s="192"/>
      <c r="AM11" s="216"/>
    </row>
    <row r="12" spans="1:39" ht="37.799999999999997" customHeight="1">
      <c r="A12" s="260" t="s">
        <v>14</v>
      </c>
      <c r="B12" s="261"/>
      <c r="C12" s="318"/>
      <c r="D12" s="152" t="s">
        <v>528</v>
      </c>
      <c r="E12" s="152" t="s">
        <v>529</v>
      </c>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217"/>
    </row>
    <row r="13" spans="1:39" ht="27.6">
      <c r="A13" s="319"/>
      <c r="B13" s="320"/>
      <c r="C13" s="321"/>
      <c r="D13" s="222" t="s">
        <v>15</v>
      </c>
      <c r="E13" s="223"/>
      <c r="F13" s="223"/>
      <c r="G13" s="223"/>
      <c r="H13" s="223"/>
      <c r="I13" s="223"/>
      <c r="J13" s="223"/>
      <c r="K13" s="223"/>
      <c r="L13" s="223"/>
      <c r="M13" s="223"/>
      <c r="N13" s="223"/>
      <c r="O13" s="223"/>
      <c r="P13" s="223"/>
      <c r="Q13" s="223"/>
      <c r="R13" s="223"/>
      <c r="S13" s="223"/>
      <c r="T13" s="223"/>
      <c r="U13" s="223"/>
      <c r="V13" s="223"/>
      <c r="W13" s="223"/>
      <c r="X13" s="223"/>
      <c r="Y13" s="223"/>
      <c r="Z13" s="223"/>
      <c r="AA13" s="223"/>
      <c r="AB13" s="223"/>
      <c r="AC13" s="223"/>
      <c r="AD13" s="223"/>
      <c r="AE13" s="223"/>
      <c r="AF13" s="223"/>
      <c r="AG13" s="223"/>
      <c r="AH13" s="223"/>
      <c r="AI13" s="223"/>
      <c r="AJ13" s="223"/>
      <c r="AK13" s="223"/>
      <c r="AL13" s="224"/>
      <c r="AM13" s="2" t="s">
        <v>16</v>
      </c>
    </row>
    <row r="14" spans="1:39" ht="45" customHeight="1">
      <c r="A14" s="7" t="s">
        <v>17</v>
      </c>
      <c r="B14" s="241" t="s">
        <v>218</v>
      </c>
      <c r="C14" s="242"/>
      <c r="D14" s="6" t="s">
        <v>524</v>
      </c>
      <c r="E14" s="6" t="s">
        <v>524</v>
      </c>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8"/>
    </row>
    <row r="15" spans="1:39" ht="54" customHeight="1">
      <c r="A15" s="7" t="s">
        <v>19</v>
      </c>
      <c r="B15" s="241" t="s">
        <v>219</v>
      </c>
      <c r="C15" s="242"/>
      <c r="D15" s="6" t="s">
        <v>524</v>
      </c>
      <c r="E15" s="6" t="s">
        <v>524</v>
      </c>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8"/>
    </row>
    <row r="16" spans="1:39" ht="45" customHeight="1">
      <c r="A16" s="7" t="s">
        <v>21</v>
      </c>
      <c r="B16" s="241" t="s">
        <v>220</v>
      </c>
      <c r="C16" s="242"/>
      <c r="D16" s="6" t="s">
        <v>523</v>
      </c>
      <c r="E16" s="6" t="s">
        <v>523</v>
      </c>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8"/>
    </row>
    <row r="17" spans="1:39" ht="76.2" customHeight="1">
      <c r="A17" s="7" t="s">
        <v>23</v>
      </c>
      <c r="B17" s="241" t="s">
        <v>221</v>
      </c>
      <c r="C17" s="242"/>
      <c r="D17" s="6" t="s">
        <v>524</v>
      </c>
      <c r="E17" s="6" t="s">
        <v>524</v>
      </c>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8"/>
    </row>
    <row r="18" spans="1:39" ht="45" customHeight="1">
      <c r="A18" s="7" t="s">
        <v>25</v>
      </c>
      <c r="B18" s="241" t="s">
        <v>222</v>
      </c>
      <c r="C18" s="242"/>
      <c r="D18" s="6" t="s">
        <v>523</v>
      </c>
      <c r="E18" s="6" t="s">
        <v>523</v>
      </c>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8"/>
    </row>
    <row r="19" spans="1:39" ht="45" customHeight="1">
      <c r="A19" s="7" t="s">
        <v>52</v>
      </c>
      <c r="B19" s="241" t="s">
        <v>223</v>
      </c>
      <c r="C19" s="242"/>
      <c r="D19" s="6" t="s">
        <v>524</v>
      </c>
      <c r="E19" s="6" t="s">
        <v>524</v>
      </c>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8"/>
    </row>
    <row r="20" spans="1:39">
      <c r="A20" s="350" t="s">
        <v>27</v>
      </c>
      <c r="B20" s="350"/>
      <c r="C20" s="350"/>
      <c r="D20" s="126">
        <f>IF(COUNTA(D14:D19)&lt;6,"",
COUNTIF(D14:D19,"Yes"))</f>
        <v>4</v>
      </c>
      <c r="E20" s="126">
        <f t="shared" ref="E20:AL20" si="0">IF(COUNTA(E14:E19)&lt;6,"",
COUNTIF(E14:E19,"Yes"))</f>
        <v>4</v>
      </c>
      <c r="F20" s="126" t="str">
        <f t="shared" si="0"/>
        <v/>
      </c>
      <c r="G20" s="126" t="str">
        <f t="shared" si="0"/>
        <v/>
      </c>
      <c r="H20" s="126" t="str">
        <f t="shared" si="0"/>
        <v/>
      </c>
      <c r="I20" s="126" t="str">
        <f t="shared" si="0"/>
        <v/>
      </c>
      <c r="J20" s="126" t="str">
        <f t="shared" si="0"/>
        <v/>
      </c>
      <c r="K20" s="126" t="str">
        <f t="shared" si="0"/>
        <v/>
      </c>
      <c r="L20" s="126" t="str">
        <f t="shared" si="0"/>
        <v/>
      </c>
      <c r="M20" s="126" t="str">
        <f t="shared" si="0"/>
        <v/>
      </c>
      <c r="N20" s="126" t="str">
        <f t="shared" si="0"/>
        <v/>
      </c>
      <c r="O20" s="126" t="str">
        <f t="shared" si="0"/>
        <v/>
      </c>
      <c r="P20" s="126" t="str">
        <f t="shared" si="0"/>
        <v/>
      </c>
      <c r="Q20" s="126" t="str">
        <f t="shared" si="0"/>
        <v/>
      </c>
      <c r="R20" s="126" t="str">
        <f t="shared" si="0"/>
        <v/>
      </c>
      <c r="S20" s="126" t="str">
        <f t="shared" si="0"/>
        <v/>
      </c>
      <c r="T20" s="126" t="str">
        <f t="shared" si="0"/>
        <v/>
      </c>
      <c r="U20" s="126" t="str">
        <f t="shared" si="0"/>
        <v/>
      </c>
      <c r="V20" s="126" t="str">
        <f t="shared" si="0"/>
        <v/>
      </c>
      <c r="W20" s="126" t="str">
        <f t="shared" si="0"/>
        <v/>
      </c>
      <c r="X20" s="126" t="str">
        <f t="shared" si="0"/>
        <v/>
      </c>
      <c r="Y20" s="126" t="str">
        <f t="shared" si="0"/>
        <v/>
      </c>
      <c r="Z20" s="126" t="str">
        <f t="shared" si="0"/>
        <v/>
      </c>
      <c r="AA20" s="126" t="str">
        <f t="shared" si="0"/>
        <v/>
      </c>
      <c r="AB20" s="126" t="str">
        <f t="shared" si="0"/>
        <v/>
      </c>
      <c r="AC20" s="126" t="str">
        <f t="shared" si="0"/>
        <v/>
      </c>
      <c r="AD20" s="126" t="str">
        <f t="shared" si="0"/>
        <v/>
      </c>
      <c r="AE20" s="126" t="str">
        <f t="shared" si="0"/>
        <v/>
      </c>
      <c r="AF20" s="126" t="str">
        <f t="shared" si="0"/>
        <v/>
      </c>
      <c r="AG20" s="126" t="str">
        <f t="shared" si="0"/>
        <v/>
      </c>
      <c r="AH20" s="126" t="str">
        <f t="shared" si="0"/>
        <v/>
      </c>
      <c r="AI20" s="126" t="str">
        <f t="shared" si="0"/>
        <v/>
      </c>
      <c r="AJ20" s="126" t="str">
        <f t="shared" si="0"/>
        <v/>
      </c>
      <c r="AK20" s="126" t="str">
        <f t="shared" si="0"/>
        <v/>
      </c>
      <c r="AL20" s="126" t="str">
        <f t="shared" si="0"/>
        <v/>
      </c>
      <c r="AM20" s="42"/>
    </row>
    <row r="21" spans="1:39">
      <c r="A21" s="222" t="s">
        <v>224</v>
      </c>
      <c r="B21" s="224"/>
      <c r="C21" s="9" t="s">
        <v>29</v>
      </c>
      <c r="D21" s="297" t="s">
        <v>30</v>
      </c>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298"/>
      <c r="AL21" s="299"/>
      <c r="AM21" s="10"/>
    </row>
    <row r="22" spans="1:39">
      <c r="A22" s="375" t="s">
        <v>225</v>
      </c>
      <c r="B22" s="376"/>
      <c r="C22" s="7" t="s">
        <v>32</v>
      </c>
      <c r="D22" s="125" t="str">
        <f>IF(COUNTA(D14:D19)&lt;6,"",
IF(D20&gt;=5,"✓",""))</f>
        <v/>
      </c>
      <c r="E22" s="125" t="str">
        <f t="shared" ref="E22:AL22" si="1">IF(COUNTA(E14:E19)&lt;6,"",
IF(E20&gt;=5,"✓",""))</f>
        <v/>
      </c>
      <c r="F22" s="125" t="str">
        <f t="shared" si="1"/>
        <v/>
      </c>
      <c r="G22" s="125" t="str">
        <f t="shared" si="1"/>
        <v/>
      </c>
      <c r="H22" s="125" t="str">
        <f t="shared" si="1"/>
        <v/>
      </c>
      <c r="I22" s="125" t="str">
        <f t="shared" si="1"/>
        <v/>
      </c>
      <c r="J22" s="125" t="str">
        <f t="shared" si="1"/>
        <v/>
      </c>
      <c r="K22" s="125" t="str">
        <f t="shared" si="1"/>
        <v/>
      </c>
      <c r="L22" s="125" t="str">
        <f t="shared" si="1"/>
        <v/>
      </c>
      <c r="M22" s="125" t="str">
        <f t="shared" si="1"/>
        <v/>
      </c>
      <c r="N22" s="125" t="str">
        <f t="shared" si="1"/>
        <v/>
      </c>
      <c r="O22" s="125" t="str">
        <f t="shared" si="1"/>
        <v/>
      </c>
      <c r="P22" s="125" t="str">
        <f t="shared" si="1"/>
        <v/>
      </c>
      <c r="Q22" s="125" t="str">
        <f t="shared" si="1"/>
        <v/>
      </c>
      <c r="R22" s="125" t="str">
        <f t="shared" si="1"/>
        <v/>
      </c>
      <c r="S22" s="125" t="str">
        <f t="shared" si="1"/>
        <v/>
      </c>
      <c r="T22" s="125" t="str">
        <f t="shared" si="1"/>
        <v/>
      </c>
      <c r="U22" s="125" t="str">
        <f t="shared" si="1"/>
        <v/>
      </c>
      <c r="V22" s="125" t="str">
        <f t="shared" si="1"/>
        <v/>
      </c>
      <c r="W22" s="125" t="str">
        <f t="shared" si="1"/>
        <v/>
      </c>
      <c r="X22" s="125" t="str">
        <f t="shared" si="1"/>
        <v/>
      </c>
      <c r="Y22" s="125" t="str">
        <f t="shared" si="1"/>
        <v/>
      </c>
      <c r="Z22" s="125" t="str">
        <f t="shared" si="1"/>
        <v/>
      </c>
      <c r="AA22" s="125" t="str">
        <f t="shared" si="1"/>
        <v/>
      </c>
      <c r="AB22" s="125" t="str">
        <f t="shared" si="1"/>
        <v/>
      </c>
      <c r="AC22" s="125" t="str">
        <f t="shared" si="1"/>
        <v/>
      </c>
      <c r="AD22" s="125" t="str">
        <f t="shared" si="1"/>
        <v/>
      </c>
      <c r="AE22" s="125" t="str">
        <f t="shared" si="1"/>
        <v/>
      </c>
      <c r="AF22" s="125" t="str">
        <f t="shared" si="1"/>
        <v/>
      </c>
      <c r="AG22" s="125" t="str">
        <f t="shared" si="1"/>
        <v/>
      </c>
      <c r="AH22" s="125" t="str">
        <f t="shared" si="1"/>
        <v/>
      </c>
      <c r="AI22" s="125" t="str">
        <f t="shared" si="1"/>
        <v/>
      </c>
      <c r="AJ22" s="125" t="str">
        <f t="shared" si="1"/>
        <v/>
      </c>
      <c r="AK22" s="125" t="str">
        <f t="shared" si="1"/>
        <v/>
      </c>
      <c r="AL22" s="125" t="str">
        <f t="shared" si="1"/>
        <v/>
      </c>
      <c r="AM22" s="11"/>
    </row>
    <row r="23" spans="1:39">
      <c r="A23" s="375" t="s">
        <v>33</v>
      </c>
      <c r="B23" s="376"/>
      <c r="C23" s="7" t="s">
        <v>34</v>
      </c>
      <c r="D23" s="125" t="str">
        <f>IF(COUNTA(D14:D19)&lt;6,"",
IF(OR(D20=3,D20=4),"✓",""))</f>
        <v>✓</v>
      </c>
      <c r="E23" s="125" t="str">
        <f t="shared" ref="E23:AL23" si="2">IF(COUNTA(E14:E19)&lt;6,"",
IF(OR(E20=3,E20=4),"✓",""))</f>
        <v>✓</v>
      </c>
      <c r="F23" s="125" t="str">
        <f t="shared" si="2"/>
        <v/>
      </c>
      <c r="G23" s="125" t="str">
        <f t="shared" si="2"/>
        <v/>
      </c>
      <c r="H23" s="125" t="str">
        <f t="shared" si="2"/>
        <v/>
      </c>
      <c r="I23" s="125" t="str">
        <f t="shared" si="2"/>
        <v/>
      </c>
      <c r="J23" s="125" t="str">
        <f t="shared" si="2"/>
        <v/>
      </c>
      <c r="K23" s="125" t="str">
        <f t="shared" si="2"/>
        <v/>
      </c>
      <c r="L23" s="125" t="str">
        <f t="shared" si="2"/>
        <v/>
      </c>
      <c r="M23" s="125" t="str">
        <f t="shared" si="2"/>
        <v/>
      </c>
      <c r="N23" s="125" t="str">
        <f t="shared" si="2"/>
        <v/>
      </c>
      <c r="O23" s="125" t="str">
        <f t="shared" si="2"/>
        <v/>
      </c>
      <c r="P23" s="125" t="str">
        <f t="shared" si="2"/>
        <v/>
      </c>
      <c r="Q23" s="125" t="str">
        <f t="shared" si="2"/>
        <v/>
      </c>
      <c r="R23" s="125" t="str">
        <f t="shared" si="2"/>
        <v/>
      </c>
      <c r="S23" s="125" t="str">
        <f t="shared" si="2"/>
        <v/>
      </c>
      <c r="T23" s="125" t="str">
        <f t="shared" si="2"/>
        <v/>
      </c>
      <c r="U23" s="125" t="str">
        <f t="shared" si="2"/>
        <v/>
      </c>
      <c r="V23" s="125" t="str">
        <f t="shared" si="2"/>
        <v/>
      </c>
      <c r="W23" s="125" t="str">
        <f t="shared" si="2"/>
        <v/>
      </c>
      <c r="X23" s="125" t="str">
        <f t="shared" si="2"/>
        <v/>
      </c>
      <c r="Y23" s="125" t="str">
        <f t="shared" si="2"/>
        <v/>
      </c>
      <c r="Z23" s="125" t="str">
        <f t="shared" si="2"/>
        <v/>
      </c>
      <c r="AA23" s="125" t="str">
        <f t="shared" si="2"/>
        <v/>
      </c>
      <c r="AB23" s="125" t="str">
        <f t="shared" si="2"/>
        <v/>
      </c>
      <c r="AC23" s="125" t="str">
        <f t="shared" si="2"/>
        <v/>
      </c>
      <c r="AD23" s="125" t="str">
        <f t="shared" si="2"/>
        <v/>
      </c>
      <c r="AE23" s="125" t="str">
        <f t="shared" si="2"/>
        <v/>
      </c>
      <c r="AF23" s="125" t="str">
        <f t="shared" si="2"/>
        <v/>
      </c>
      <c r="AG23" s="125" t="str">
        <f t="shared" si="2"/>
        <v/>
      </c>
      <c r="AH23" s="125" t="str">
        <f t="shared" si="2"/>
        <v/>
      </c>
      <c r="AI23" s="125" t="str">
        <f t="shared" si="2"/>
        <v/>
      </c>
      <c r="AJ23" s="125" t="str">
        <f t="shared" si="2"/>
        <v/>
      </c>
      <c r="AK23" s="125" t="str">
        <f t="shared" si="2"/>
        <v/>
      </c>
      <c r="AL23" s="125" t="str">
        <f t="shared" si="2"/>
        <v/>
      </c>
      <c r="AM23" s="11"/>
    </row>
    <row r="24" spans="1:39" ht="19.2" customHeight="1">
      <c r="A24" s="375" t="s">
        <v>35</v>
      </c>
      <c r="B24" s="376"/>
      <c r="C24" s="7" t="s">
        <v>36</v>
      </c>
      <c r="D24" s="125" t="str">
        <f>IF(COUNTA(D14:D19)&lt;6,"",
IF(D20&lt;=2,"✓",""))</f>
        <v/>
      </c>
      <c r="E24" s="125" t="str">
        <f t="shared" ref="E24:AL24" si="3">IF(COUNTA(E14:E19)&lt;6,"",
IF(E20&lt;=2,"✓",""))</f>
        <v/>
      </c>
      <c r="F24" s="125" t="str">
        <f t="shared" si="3"/>
        <v/>
      </c>
      <c r="G24" s="125" t="str">
        <f t="shared" si="3"/>
        <v/>
      </c>
      <c r="H24" s="125" t="str">
        <f t="shared" si="3"/>
        <v/>
      </c>
      <c r="I24" s="125" t="str">
        <f t="shared" si="3"/>
        <v/>
      </c>
      <c r="J24" s="125" t="str">
        <f t="shared" si="3"/>
        <v/>
      </c>
      <c r="K24" s="125" t="str">
        <f t="shared" si="3"/>
        <v/>
      </c>
      <c r="L24" s="125" t="str">
        <f t="shared" si="3"/>
        <v/>
      </c>
      <c r="M24" s="125" t="str">
        <f t="shared" si="3"/>
        <v/>
      </c>
      <c r="N24" s="125" t="str">
        <f t="shared" si="3"/>
        <v/>
      </c>
      <c r="O24" s="125" t="str">
        <f t="shared" si="3"/>
        <v/>
      </c>
      <c r="P24" s="125" t="str">
        <f t="shared" si="3"/>
        <v/>
      </c>
      <c r="Q24" s="125" t="str">
        <f t="shared" si="3"/>
        <v/>
      </c>
      <c r="R24" s="125" t="str">
        <f t="shared" si="3"/>
        <v/>
      </c>
      <c r="S24" s="125" t="str">
        <f t="shared" si="3"/>
        <v/>
      </c>
      <c r="T24" s="125" t="str">
        <f t="shared" si="3"/>
        <v/>
      </c>
      <c r="U24" s="125" t="str">
        <f t="shared" si="3"/>
        <v/>
      </c>
      <c r="V24" s="125" t="str">
        <f t="shared" si="3"/>
        <v/>
      </c>
      <c r="W24" s="125" t="str">
        <f t="shared" si="3"/>
        <v/>
      </c>
      <c r="X24" s="125" t="str">
        <f t="shared" si="3"/>
        <v/>
      </c>
      <c r="Y24" s="125" t="str">
        <f t="shared" si="3"/>
        <v/>
      </c>
      <c r="Z24" s="125" t="str">
        <f t="shared" si="3"/>
        <v/>
      </c>
      <c r="AA24" s="125" t="str">
        <f t="shared" si="3"/>
        <v/>
      </c>
      <c r="AB24" s="125" t="str">
        <f t="shared" si="3"/>
        <v/>
      </c>
      <c r="AC24" s="125" t="str">
        <f t="shared" si="3"/>
        <v/>
      </c>
      <c r="AD24" s="125" t="str">
        <f t="shared" si="3"/>
        <v/>
      </c>
      <c r="AE24" s="125" t="str">
        <f t="shared" si="3"/>
        <v/>
      </c>
      <c r="AF24" s="125" t="str">
        <f t="shared" si="3"/>
        <v/>
      </c>
      <c r="AG24" s="125" t="str">
        <f t="shared" si="3"/>
        <v/>
      </c>
      <c r="AH24" s="125" t="str">
        <f t="shared" si="3"/>
        <v/>
      </c>
      <c r="AI24" s="125" t="str">
        <f t="shared" si="3"/>
        <v/>
      </c>
      <c r="AJ24" s="125" t="str">
        <f t="shared" si="3"/>
        <v/>
      </c>
      <c r="AK24" s="125" t="str">
        <f t="shared" si="3"/>
        <v/>
      </c>
      <c r="AL24" s="125" t="str">
        <f t="shared" si="3"/>
        <v/>
      </c>
      <c r="AM24" s="11"/>
    </row>
    <row r="25" spans="1:39">
      <c r="A25" s="138" t="s">
        <v>226</v>
      </c>
      <c r="B25" s="139"/>
      <c r="C25" s="139"/>
      <c r="D25" s="140"/>
      <c r="E25" s="141"/>
      <c r="F25" s="141"/>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c r="AE25" s="141"/>
      <c r="AF25" s="141"/>
      <c r="AG25" s="141"/>
      <c r="AH25" s="141"/>
      <c r="AI25" s="141"/>
      <c r="AJ25" s="141"/>
      <c r="AK25" s="141"/>
      <c r="AL25" s="141"/>
      <c r="AM25" s="13"/>
    </row>
    <row r="26" spans="1:39">
      <c r="A26" s="254" t="s">
        <v>227</v>
      </c>
      <c r="B26" s="255"/>
      <c r="C26" s="255"/>
      <c r="D26" s="255"/>
      <c r="E26" s="400"/>
      <c r="F26" s="400"/>
      <c r="G26" s="400"/>
      <c r="H26" s="400"/>
      <c r="I26" s="400"/>
      <c r="J26" s="400"/>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1"/>
    </row>
    <row r="27" spans="1:39">
      <c r="A27" s="257"/>
      <c r="B27" s="258"/>
      <c r="C27" s="258"/>
      <c r="D27" s="258"/>
      <c r="E27" s="258"/>
      <c r="F27" s="258"/>
      <c r="G27" s="258"/>
      <c r="H27" s="258"/>
      <c r="I27" s="258"/>
      <c r="J27" s="258"/>
      <c r="K27" s="258"/>
      <c r="L27" s="258"/>
      <c r="M27" s="258"/>
      <c r="N27" s="258"/>
      <c r="O27" s="258"/>
      <c r="P27" s="258"/>
      <c r="Q27" s="258"/>
      <c r="R27" s="258"/>
      <c r="S27" s="258"/>
      <c r="T27" s="258"/>
      <c r="U27" s="258"/>
      <c r="V27" s="258"/>
      <c r="W27" s="258"/>
      <c r="X27" s="258"/>
      <c r="Y27" s="258"/>
      <c r="Z27" s="258"/>
      <c r="AA27" s="258"/>
      <c r="AB27" s="258"/>
      <c r="AC27" s="258"/>
      <c r="AD27" s="258"/>
      <c r="AE27" s="258"/>
      <c r="AF27" s="258"/>
      <c r="AG27" s="258"/>
      <c r="AH27" s="258"/>
      <c r="AI27" s="258"/>
      <c r="AJ27" s="258"/>
      <c r="AK27" s="258"/>
      <c r="AL27" s="258"/>
      <c r="AM27" s="259"/>
    </row>
    <row r="28" spans="1:39">
      <c r="A28" s="402" t="s">
        <v>38</v>
      </c>
      <c r="B28" s="403"/>
      <c r="C28" s="403"/>
      <c r="D28" s="403"/>
      <c r="E28" s="403"/>
      <c r="F28" s="403"/>
      <c r="G28" s="403"/>
      <c r="H28" s="403"/>
      <c r="I28" s="403"/>
      <c r="J28" s="403"/>
      <c r="K28" s="403"/>
      <c r="L28" s="403"/>
      <c r="M28" s="403"/>
      <c r="N28" s="403"/>
      <c r="O28" s="403"/>
      <c r="P28" s="403"/>
      <c r="Q28" s="403"/>
      <c r="R28" s="403"/>
      <c r="S28" s="403"/>
      <c r="T28" s="403"/>
      <c r="U28" s="403"/>
      <c r="V28" s="403"/>
      <c r="W28" s="403"/>
      <c r="X28" s="403"/>
      <c r="Y28" s="403"/>
      <c r="Z28" s="403"/>
      <c r="AA28" s="403"/>
      <c r="AB28" s="403"/>
      <c r="AC28" s="403"/>
      <c r="AD28" s="403"/>
      <c r="AE28" s="403"/>
      <c r="AF28" s="403"/>
      <c r="AG28" s="403"/>
      <c r="AH28" s="403"/>
      <c r="AI28" s="403"/>
      <c r="AJ28" s="403"/>
      <c r="AK28" s="403"/>
      <c r="AL28" s="403"/>
      <c r="AM28" s="403"/>
    </row>
    <row r="29" spans="1:39">
      <c r="A29" s="404" t="s">
        <v>228</v>
      </c>
      <c r="B29" s="405"/>
      <c r="C29" s="405"/>
      <c r="D29" s="405"/>
      <c r="E29" s="405"/>
      <c r="F29" s="405"/>
      <c r="G29" s="405"/>
      <c r="H29" s="405"/>
      <c r="I29" s="405"/>
      <c r="J29" s="405"/>
      <c r="K29" s="405"/>
      <c r="L29" s="405"/>
      <c r="M29" s="405"/>
      <c r="N29" s="405"/>
      <c r="O29" s="405"/>
      <c r="P29" s="405"/>
      <c r="Q29" s="405"/>
      <c r="R29" s="405"/>
      <c r="S29" s="405"/>
      <c r="T29" s="405"/>
      <c r="U29" s="405"/>
      <c r="V29" s="405"/>
      <c r="W29" s="405"/>
      <c r="X29" s="405"/>
      <c r="Y29" s="405"/>
      <c r="Z29" s="405"/>
      <c r="AA29" s="405"/>
      <c r="AB29" s="405"/>
      <c r="AC29" s="405"/>
      <c r="AD29" s="405"/>
      <c r="AE29" s="405"/>
      <c r="AF29" s="405"/>
      <c r="AG29" s="405"/>
      <c r="AH29" s="405"/>
      <c r="AI29" s="405"/>
      <c r="AJ29" s="405"/>
      <c r="AK29" s="405"/>
      <c r="AL29" s="405"/>
      <c r="AM29" s="406"/>
    </row>
    <row r="30" spans="1:39">
      <c r="A30" s="268" t="s">
        <v>40</v>
      </c>
      <c r="B30" s="269"/>
      <c r="C30" s="269"/>
      <c r="D30" s="269"/>
      <c r="E30" s="269"/>
      <c r="F30" s="269"/>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1"/>
    </row>
    <row r="31" spans="1:39">
      <c r="A31" s="271" t="s">
        <v>229</v>
      </c>
      <c r="B31" s="272"/>
      <c r="C31" s="272"/>
      <c r="D31" s="272"/>
      <c r="E31" s="272"/>
      <c r="F31" s="272"/>
      <c r="G31" s="272"/>
      <c r="H31" s="272"/>
      <c r="I31" s="272"/>
      <c r="J31" s="272"/>
      <c r="K31" s="272"/>
      <c r="L31" s="272"/>
      <c r="M31" s="272"/>
      <c r="N31" s="272"/>
      <c r="O31" s="272"/>
      <c r="P31" s="272"/>
      <c r="Q31" s="272"/>
      <c r="R31" s="272"/>
      <c r="S31" s="272"/>
      <c r="T31" s="272"/>
      <c r="U31" s="272"/>
      <c r="V31" s="272"/>
      <c r="W31" s="272"/>
      <c r="X31" s="272"/>
      <c r="Y31" s="272"/>
      <c r="Z31" s="272"/>
      <c r="AA31" s="272"/>
      <c r="AB31" s="272"/>
      <c r="AC31" s="272"/>
      <c r="AD31" s="272"/>
      <c r="AE31" s="272"/>
      <c r="AF31" s="272"/>
      <c r="AG31" s="272"/>
      <c r="AH31" s="272"/>
      <c r="AI31" s="272"/>
      <c r="AJ31" s="272"/>
      <c r="AK31" s="272"/>
      <c r="AL31" s="272"/>
      <c r="AM31" s="273"/>
    </row>
    <row r="32" spans="1:39">
      <c r="A32" s="268" t="s">
        <v>42</v>
      </c>
      <c r="B32" s="269"/>
      <c r="C32" s="269"/>
      <c r="D32" s="269"/>
      <c r="E32" s="269"/>
      <c r="F32" s="269"/>
      <c r="G32" s="269"/>
      <c r="H32" s="269"/>
      <c r="I32" s="269"/>
      <c r="J32" s="269"/>
      <c r="K32" s="269"/>
      <c r="L32" s="269"/>
      <c r="M32" s="269"/>
      <c r="N32" s="269"/>
      <c r="O32" s="269"/>
      <c r="P32" s="269"/>
      <c r="Q32" s="269"/>
      <c r="R32" s="269"/>
      <c r="S32" s="269"/>
      <c r="T32" s="269"/>
      <c r="U32" s="269"/>
      <c r="V32" s="269"/>
      <c r="W32" s="269"/>
      <c r="X32" s="269"/>
      <c r="Y32" s="269"/>
      <c r="Z32" s="269"/>
      <c r="AA32" s="269"/>
      <c r="AB32" s="269"/>
      <c r="AC32" s="269"/>
      <c r="AD32" s="269"/>
      <c r="AE32" s="269"/>
      <c r="AF32" s="269"/>
      <c r="AG32" s="269"/>
      <c r="AH32" s="40"/>
      <c r="AI32" s="40"/>
      <c r="AJ32" s="40"/>
      <c r="AK32" s="40"/>
      <c r="AL32" s="40"/>
      <c r="AM32" s="41"/>
    </row>
    <row r="33" spans="1:39" ht="27" customHeight="1">
      <c r="A33" s="397" t="s">
        <v>230</v>
      </c>
      <c r="B33" s="398"/>
      <c r="C33" s="398"/>
      <c r="D33" s="398"/>
      <c r="E33" s="398"/>
      <c r="F33" s="398"/>
      <c r="G33" s="398"/>
      <c r="H33" s="398"/>
      <c r="I33" s="398"/>
      <c r="J33" s="398"/>
      <c r="K33" s="398"/>
      <c r="L33" s="398"/>
      <c r="M33" s="398"/>
      <c r="N33" s="398"/>
      <c r="O33" s="398"/>
      <c r="P33" s="398"/>
      <c r="Q33" s="398"/>
      <c r="R33" s="398"/>
      <c r="S33" s="398"/>
      <c r="T33" s="398"/>
      <c r="U33" s="398"/>
      <c r="V33" s="398"/>
      <c r="W33" s="398"/>
      <c r="X33" s="398"/>
      <c r="Y33" s="398"/>
      <c r="Z33" s="398"/>
      <c r="AA33" s="398"/>
      <c r="AB33" s="398"/>
      <c r="AC33" s="398"/>
      <c r="AD33" s="398"/>
      <c r="AE33" s="398"/>
      <c r="AF33" s="398"/>
      <c r="AG33" s="398"/>
      <c r="AH33" s="398"/>
      <c r="AI33" s="398"/>
      <c r="AJ33" s="398"/>
      <c r="AK33" s="398"/>
      <c r="AL33" s="398"/>
      <c r="AM33" s="399"/>
    </row>
  </sheetData>
  <mergeCells count="39">
    <mergeCell ref="A31:AM31"/>
    <mergeCell ref="A32:AG32"/>
    <mergeCell ref="A33:AM33"/>
    <mergeCell ref="A23:B23"/>
    <mergeCell ref="A24:B24"/>
    <mergeCell ref="A26:AM26"/>
    <mergeCell ref="A27:AM27"/>
    <mergeCell ref="A28:AM28"/>
    <mergeCell ref="A29:AM29"/>
    <mergeCell ref="A30:F30"/>
    <mergeCell ref="B14:C14"/>
    <mergeCell ref="B15:C15"/>
    <mergeCell ref="B16:C16"/>
    <mergeCell ref="D9:AL9"/>
    <mergeCell ref="AM9:AM12"/>
    <mergeCell ref="D11:AL11"/>
    <mergeCell ref="A12:C13"/>
    <mergeCell ref="D13:AL13"/>
    <mergeCell ref="A21:B21"/>
    <mergeCell ref="B19:C19"/>
    <mergeCell ref="A20:C20"/>
    <mergeCell ref="D21:AL21"/>
    <mergeCell ref="A22:B22"/>
    <mergeCell ref="B18:C18"/>
    <mergeCell ref="A9:B11"/>
    <mergeCell ref="C9:C11"/>
    <mergeCell ref="A1:AM1"/>
    <mergeCell ref="A2:AM2"/>
    <mergeCell ref="A3:AM3"/>
    <mergeCell ref="A4:AM4"/>
    <mergeCell ref="B17:C17"/>
    <mergeCell ref="A5:AM5"/>
    <mergeCell ref="A6:AM6"/>
    <mergeCell ref="A7:B8"/>
    <mergeCell ref="C7:C8"/>
    <mergeCell ref="D7:F7"/>
    <mergeCell ref="G7:AM7"/>
    <mergeCell ref="D8:F8"/>
    <mergeCell ref="G8:AM8"/>
  </mergeCells>
  <dataValidations count="1">
    <dataValidation type="list" allowBlank="1" showInputMessage="1" showErrorMessage="1" sqref="D14:AL19" xr:uid="{CBF3F20A-AE30-471E-852A-761B4210E343}">
      <formula1>"Yes, No"</formula1>
    </dataValidation>
  </dataValidations>
  <hyperlinks>
    <hyperlink ref="A30" r:id="rId1" display="https://assets.publishing.service.gov.uk/government/uploads/system/uploads/attachment_data/file/1079036/Keepers_of_time_woodlands_and_trees_policy_England.pdf" xr:uid="{99F84EF6-B2B9-4165-AF66-3B8744645E69}"/>
    <hyperlink ref="A32" r:id="rId2" display="https://www.gov.uk/guidance/ancient-woodland-ancient-trees-and-veteran-trees-advice-for-making-planning-decisions" xr:uid="{1418C1ED-7299-4204-B4FF-FC32261F888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597CA-1E35-4891-8609-B00EBAF7038A}">
  <sheetPr>
    <tabColor rgb="FFFFFF00"/>
  </sheetPr>
  <dimension ref="A1:AZ63"/>
  <sheetViews>
    <sheetView tabSelected="1" zoomScale="55" zoomScaleNormal="55" workbookViewId="0">
      <selection activeCell="G19" sqref="G19"/>
    </sheetView>
  </sheetViews>
  <sheetFormatPr defaultRowHeight="14.4"/>
  <cols>
    <col min="1" max="1" width="10.5546875" customWidth="1"/>
    <col min="2" max="2" width="22.33203125" customWidth="1"/>
    <col min="3" max="3" width="25.44140625" customWidth="1"/>
    <col min="4" max="4" width="2.88671875" customWidth="1"/>
    <col min="5" max="5" width="29.88671875" customWidth="1"/>
    <col min="6" max="6" width="9" customWidth="1"/>
    <col min="7" max="26" width="11.33203125" customWidth="1"/>
    <col min="27" max="27" width="16.77734375" customWidth="1"/>
  </cols>
  <sheetData>
    <row r="1" spans="1:27">
      <c r="A1" s="449" t="s">
        <v>123</v>
      </c>
      <c r="B1" s="450"/>
      <c r="C1" s="450"/>
      <c r="D1" s="450"/>
      <c r="E1" s="450"/>
      <c r="F1" s="450"/>
      <c r="G1" s="450"/>
      <c r="H1" s="450"/>
      <c r="I1" s="450"/>
      <c r="J1" s="450"/>
      <c r="K1" s="450"/>
      <c r="L1" s="450"/>
      <c r="M1" s="450"/>
      <c r="N1" s="450"/>
      <c r="O1" s="450"/>
      <c r="P1" s="450"/>
      <c r="Q1" s="450"/>
      <c r="R1" s="450"/>
      <c r="S1" s="450"/>
      <c r="T1" s="450"/>
      <c r="U1" s="450"/>
      <c r="V1" s="450"/>
      <c r="W1" s="450"/>
      <c r="X1" s="450"/>
      <c r="Y1" s="450"/>
      <c r="Z1" s="450"/>
      <c r="AA1" s="451"/>
    </row>
    <row r="2" spans="1:27">
      <c r="A2" s="452" t="s">
        <v>81</v>
      </c>
      <c r="B2" s="453"/>
      <c r="C2" s="453"/>
      <c r="D2" s="453"/>
      <c r="E2" s="453"/>
      <c r="F2" s="453"/>
      <c r="G2" s="453"/>
      <c r="H2" s="453"/>
      <c r="I2" s="453"/>
      <c r="J2" s="453"/>
      <c r="K2" s="453"/>
      <c r="L2" s="453"/>
      <c r="M2" s="453"/>
      <c r="N2" s="453"/>
      <c r="O2" s="453"/>
      <c r="P2" s="453"/>
      <c r="Q2" s="453"/>
      <c r="R2" s="453"/>
      <c r="S2" s="453"/>
      <c r="T2" s="453"/>
      <c r="U2" s="453"/>
      <c r="V2" s="453"/>
      <c r="W2" s="453"/>
      <c r="X2" s="453"/>
      <c r="Y2" s="453"/>
      <c r="Z2" s="453"/>
      <c r="AA2" s="454"/>
    </row>
    <row r="3" spans="1:27" ht="120" customHeight="1">
      <c r="A3" s="229" t="s">
        <v>124</v>
      </c>
      <c r="B3" s="230"/>
      <c r="C3" s="230"/>
      <c r="D3" s="230"/>
      <c r="E3" s="230"/>
      <c r="F3" s="230"/>
      <c r="G3" s="230"/>
      <c r="H3" s="230"/>
      <c r="I3" s="230"/>
      <c r="J3" s="230"/>
      <c r="K3" s="230"/>
      <c r="L3" s="230"/>
      <c r="M3" s="230"/>
      <c r="N3" s="230"/>
      <c r="O3" s="230"/>
      <c r="P3" s="230"/>
      <c r="Q3" s="230"/>
      <c r="R3" s="230"/>
      <c r="S3" s="230"/>
      <c r="T3" s="230"/>
      <c r="U3" s="230"/>
      <c r="V3" s="230"/>
      <c r="W3" s="230"/>
      <c r="X3" s="230"/>
      <c r="Y3" s="230"/>
      <c r="Z3" s="230"/>
      <c r="AA3" s="231"/>
    </row>
    <row r="4" spans="1:27">
      <c r="A4" s="455" t="s">
        <v>125</v>
      </c>
      <c r="B4" s="456"/>
      <c r="C4" s="456"/>
      <c r="D4" s="456"/>
      <c r="E4" s="456"/>
      <c r="F4" s="456"/>
      <c r="G4" s="456"/>
      <c r="H4" s="456"/>
      <c r="I4" s="456"/>
      <c r="J4" s="456"/>
      <c r="K4" s="456"/>
      <c r="L4" s="456"/>
      <c r="M4" s="456"/>
      <c r="N4" s="456"/>
      <c r="O4" s="456"/>
      <c r="P4" s="456"/>
      <c r="Q4" s="456"/>
      <c r="R4" s="456"/>
      <c r="S4" s="456"/>
      <c r="T4" s="456"/>
      <c r="U4" s="456"/>
      <c r="V4" s="456"/>
      <c r="W4" s="456"/>
      <c r="X4" s="456"/>
      <c r="Y4" s="456"/>
      <c r="Z4" s="456"/>
      <c r="AA4" s="457"/>
    </row>
    <row r="5" spans="1:27" ht="43.2" customHeight="1">
      <c r="A5" s="458"/>
      <c r="B5" s="459"/>
      <c r="C5" s="459"/>
      <c r="D5" s="459"/>
      <c r="E5" s="459"/>
      <c r="F5" s="459"/>
      <c r="G5" s="459"/>
      <c r="H5" s="459"/>
      <c r="I5" s="459"/>
      <c r="J5" s="459"/>
      <c r="K5" s="459"/>
      <c r="L5" s="459"/>
      <c r="M5" s="459"/>
      <c r="N5" s="459"/>
      <c r="O5" s="459"/>
      <c r="P5" s="459"/>
      <c r="Q5" s="459"/>
      <c r="R5" s="459"/>
      <c r="S5" s="459"/>
      <c r="T5" s="459"/>
      <c r="U5" s="459"/>
      <c r="V5" s="459"/>
      <c r="W5" s="459"/>
      <c r="X5" s="459"/>
      <c r="Y5" s="459"/>
      <c r="Z5" s="459"/>
      <c r="AA5" s="460"/>
    </row>
    <row r="6" spans="1:27">
      <c r="A6" s="461" t="s">
        <v>7</v>
      </c>
      <c r="B6" s="462"/>
      <c r="C6" s="462"/>
      <c r="D6" s="462"/>
      <c r="E6" s="462"/>
      <c r="F6" s="462"/>
      <c r="G6" s="462"/>
      <c r="H6" s="462"/>
      <c r="I6" s="462"/>
      <c r="J6" s="462"/>
      <c r="K6" s="462"/>
      <c r="L6" s="462"/>
      <c r="M6" s="462"/>
      <c r="N6" s="462"/>
      <c r="O6" s="462"/>
      <c r="P6" s="462"/>
      <c r="Q6" s="462"/>
      <c r="R6" s="462"/>
      <c r="S6" s="462"/>
      <c r="T6" s="462"/>
      <c r="U6" s="462"/>
      <c r="V6" s="462"/>
      <c r="W6" s="462"/>
      <c r="X6" s="462"/>
      <c r="Y6" s="462"/>
      <c r="Z6" s="462"/>
      <c r="AA6" s="463"/>
    </row>
    <row r="7" spans="1:27" ht="52.8" customHeight="1">
      <c r="A7" s="487" t="s">
        <v>8</v>
      </c>
      <c r="B7" s="488"/>
      <c r="C7" s="429" t="str">
        <f>'SURVEY COVER SHEET '!D4&amp;" - "&amp;'SURVEY COVER SHEET '!D2</f>
        <v>On-site - Reading Gateway</v>
      </c>
      <c r="D7" s="431"/>
      <c r="E7" s="62" t="s">
        <v>9</v>
      </c>
      <c r="F7" s="489" t="str">
        <f>TEXT('SURVEY COVER SHEET '!$B$2,"dd/mm/yyyy")&amp;" - "&amp;'SURVEY COVER SHEET '!$B$4</f>
        <v>19/03/2026 - Ben Wagstffe</v>
      </c>
      <c r="G7" s="489" t="s">
        <v>126</v>
      </c>
      <c r="H7" s="489" t="s">
        <v>126</v>
      </c>
      <c r="I7" s="489"/>
      <c r="J7" s="489"/>
      <c r="K7" s="489"/>
      <c r="L7" s="489"/>
      <c r="M7" s="489"/>
      <c r="N7" s="489"/>
      <c r="O7" s="489"/>
      <c r="P7" s="489"/>
      <c r="Q7" s="489"/>
      <c r="R7" s="489"/>
      <c r="S7" s="489"/>
      <c r="T7" s="489"/>
      <c r="U7" s="489" t="s">
        <v>126</v>
      </c>
      <c r="V7" s="489" t="s">
        <v>126</v>
      </c>
      <c r="W7" s="489"/>
      <c r="X7" s="489" t="s">
        <v>126</v>
      </c>
      <c r="Y7" s="489" t="s">
        <v>126</v>
      </c>
      <c r="Z7" s="489" t="s">
        <v>126</v>
      </c>
      <c r="AA7" s="489" t="s">
        <v>126</v>
      </c>
    </row>
    <row r="8" spans="1:27" ht="60" customHeight="1">
      <c r="A8" s="487" t="s">
        <v>11</v>
      </c>
      <c r="B8" s="488"/>
      <c r="C8" s="206"/>
      <c r="D8" s="208"/>
      <c r="E8" s="63" t="s">
        <v>10</v>
      </c>
      <c r="F8" s="490"/>
      <c r="G8" s="490"/>
      <c r="H8" s="490"/>
      <c r="I8" s="490"/>
      <c r="J8" s="490"/>
      <c r="K8" s="490"/>
      <c r="L8" s="490"/>
      <c r="M8" s="490"/>
      <c r="N8" s="490"/>
      <c r="O8" s="490"/>
      <c r="P8" s="490"/>
      <c r="Q8" s="490"/>
      <c r="R8" s="490"/>
      <c r="S8" s="490"/>
      <c r="T8" s="490"/>
      <c r="U8" s="490"/>
      <c r="V8" s="490"/>
      <c r="W8" s="490"/>
      <c r="X8" s="490"/>
      <c r="Y8" s="490"/>
      <c r="Z8" s="490"/>
      <c r="AA8" s="490"/>
    </row>
    <row r="9" spans="1:27">
      <c r="A9" s="491" t="s">
        <v>127</v>
      </c>
      <c r="B9" s="492"/>
      <c r="C9" s="492"/>
      <c r="D9" s="492"/>
      <c r="E9" s="492"/>
      <c r="F9" s="492"/>
      <c r="G9" s="492"/>
      <c r="H9" s="492"/>
      <c r="I9" s="492"/>
      <c r="J9" s="492"/>
      <c r="K9" s="492"/>
      <c r="L9" s="492"/>
      <c r="M9" s="492"/>
      <c r="N9" s="492"/>
      <c r="O9" s="492"/>
      <c r="P9" s="492"/>
      <c r="Q9" s="492"/>
      <c r="R9" s="492"/>
      <c r="S9" s="492"/>
      <c r="T9" s="492"/>
      <c r="U9" s="492"/>
      <c r="V9" s="492"/>
      <c r="W9" s="492"/>
      <c r="X9" s="492"/>
      <c r="Y9" s="492"/>
      <c r="Z9" s="492"/>
      <c r="AA9" s="493"/>
    </row>
    <row r="10" spans="1:27">
      <c r="A10" s="429" t="s">
        <v>128</v>
      </c>
      <c r="B10" s="430"/>
      <c r="C10" s="430"/>
      <c r="D10" s="430"/>
      <c r="E10" s="430"/>
      <c r="F10" s="430"/>
      <c r="G10" s="430"/>
      <c r="H10" s="430"/>
      <c r="I10" s="430"/>
      <c r="J10" s="430"/>
      <c r="K10" s="430"/>
      <c r="L10" s="430"/>
      <c r="M10" s="430"/>
      <c r="N10" s="430"/>
      <c r="O10" s="430"/>
      <c r="P10" s="430"/>
      <c r="Q10" s="430"/>
      <c r="R10" s="430"/>
      <c r="S10" s="430"/>
      <c r="T10" s="430"/>
      <c r="U10" s="430"/>
      <c r="V10" s="430"/>
      <c r="W10" s="430"/>
      <c r="X10" s="430"/>
      <c r="Y10" s="430"/>
      <c r="Z10" s="430"/>
      <c r="AA10" s="431"/>
    </row>
    <row r="11" spans="1:27">
      <c r="A11" s="435" t="s">
        <v>129</v>
      </c>
      <c r="B11" s="435"/>
      <c r="C11" s="435"/>
      <c r="D11" s="435"/>
      <c r="E11" s="435"/>
      <c r="F11" s="435"/>
      <c r="G11" s="435"/>
      <c r="H11" s="435"/>
      <c r="I11" s="435"/>
      <c r="J11" s="435"/>
      <c r="K11" s="435"/>
      <c r="L11" s="435"/>
      <c r="M11" s="435"/>
      <c r="N11" s="435"/>
      <c r="O11" s="435"/>
      <c r="P11" s="435"/>
      <c r="Q11" s="435"/>
      <c r="R11" s="435"/>
      <c r="S11" s="435"/>
      <c r="T11" s="435"/>
      <c r="U11" s="435"/>
      <c r="V11" s="435"/>
      <c r="W11" s="435"/>
      <c r="X11" s="435"/>
      <c r="Y11" s="435"/>
      <c r="Z11" s="435"/>
      <c r="AA11" s="435"/>
    </row>
    <row r="12" spans="1:27" ht="15.6" customHeight="1">
      <c r="A12" s="209" t="s">
        <v>130</v>
      </c>
      <c r="B12" s="210"/>
      <c r="C12" s="472" t="s">
        <v>131</v>
      </c>
      <c r="D12" s="475" t="s">
        <v>132</v>
      </c>
      <c r="E12" s="476"/>
      <c r="F12" s="477"/>
      <c r="G12" s="419" t="s">
        <v>81</v>
      </c>
      <c r="H12" s="420"/>
      <c r="I12" s="420"/>
      <c r="J12" s="420"/>
      <c r="K12" s="420"/>
      <c r="L12" s="420"/>
      <c r="M12" s="420"/>
      <c r="N12" s="420"/>
      <c r="O12" s="420"/>
      <c r="P12" s="420"/>
      <c r="Q12" s="420"/>
      <c r="R12" s="420"/>
      <c r="S12" s="420"/>
      <c r="T12" s="420"/>
      <c r="U12" s="420"/>
      <c r="V12" s="420"/>
      <c r="W12" s="420"/>
      <c r="X12" s="420"/>
      <c r="Y12" s="420"/>
      <c r="Z12" s="421"/>
      <c r="AA12" s="89"/>
    </row>
    <row r="13" spans="1:27" ht="100.8" customHeight="1">
      <c r="A13" s="211"/>
      <c r="B13" s="197"/>
      <c r="C13" s="473"/>
      <c r="D13" s="478"/>
      <c r="E13" s="479"/>
      <c r="F13" s="480"/>
      <c r="G13" s="152" t="s">
        <v>204</v>
      </c>
      <c r="H13" s="152"/>
      <c r="I13" s="152"/>
      <c r="J13" s="152"/>
      <c r="K13" s="152"/>
      <c r="L13" s="152"/>
      <c r="M13" s="152"/>
      <c r="N13" s="152"/>
      <c r="O13" s="152"/>
      <c r="P13" s="152"/>
      <c r="Q13" s="152"/>
      <c r="R13" s="152"/>
      <c r="S13" s="152"/>
      <c r="T13" s="152"/>
      <c r="U13" s="152"/>
      <c r="V13" s="152"/>
      <c r="W13" s="152"/>
      <c r="X13" s="152"/>
      <c r="Y13" s="152"/>
      <c r="Z13" s="152"/>
      <c r="AA13" s="436"/>
    </row>
    <row r="14" spans="1:27">
      <c r="A14" s="211"/>
      <c r="B14" s="197"/>
      <c r="C14" s="473"/>
      <c r="D14" s="478"/>
      <c r="E14" s="479"/>
      <c r="F14" s="480"/>
      <c r="G14" s="419" t="s">
        <v>12</v>
      </c>
      <c r="H14" s="420"/>
      <c r="I14" s="420"/>
      <c r="J14" s="420"/>
      <c r="K14" s="420"/>
      <c r="L14" s="420"/>
      <c r="M14" s="420"/>
      <c r="N14" s="420"/>
      <c r="O14" s="420"/>
      <c r="P14" s="420"/>
      <c r="Q14" s="420"/>
      <c r="R14" s="420"/>
      <c r="S14" s="420"/>
      <c r="T14" s="420"/>
      <c r="U14" s="420"/>
      <c r="V14" s="420"/>
      <c r="W14" s="420"/>
      <c r="X14" s="420"/>
      <c r="Y14" s="420"/>
      <c r="Z14" s="421"/>
      <c r="AA14" s="437"/>
    </row>
    <row r="15" spans="1:27" ht="29.4" customHeight="1">
      <c r="A15" s="211"/>
      <c r="B15" s="197"/>
      <c r="C15" s="473"/>
      <c r="D15" s="478"/>
      <c r="E15" s="479"/>
      <c r="F15" s="480"/>
      <c r="G15" s="152">
        <v>1</v>
      </c>
      <c r="H15" s="152"/>
      <c r="I15" s="152"/>
      <c r="J15" s="152"/>
      <c r="K15" s="152"/>
      <c r="L15" s="152"/>
      <c r="M15" s="152"/>
      <c r="N15" s="152"/>
      <c r="O15" s="152"/>
      <c r="P15" s="152"/>
      <c r="Q15" s="152"/>
      <c r="R15" s="152"/>
      <c r="S15" s="152"/>
      <c r="T15" s="152"/>
      <c r="U15" s="152"/>
      <c r="V15" s="152"/>
      <c r="W15" s="152"/>
      <c r="X15" s="152"/>
      <c r="Y15" s="152"/>
      <c r="Z15" s="152"/>
      <c r="AA15" s="437"/>
    </row>
    <row r="16" spans="1:27">
      <c r="A16" s="211"/>
      <c r="B16" s="197"/>
      <c r="C16" s="473"/>
      <c r="D16" s="478"/>
      <c r="E16" s="479"/>
      <c r="F16" s="480"/>
      <c r="G16" s="484" t="s">
        <v>13</v>
      </c>
      <c r="H16" s="485"/>
      <c r="I16" s="485"/>
      <c r="J16" s="485"/>
      <c r="K16" s="485"/>
      <c r="L16" s="485"/>
      <c r="M16" s="485"/>
      <c r="N16" s="485"/>
      <c r="O16" s="485"/>
      <c r="P16" s="485"/>
      <c r="Q16" s="485"/>
      <c r="R16" s="485"/>
      <c r="S16" s="485"/>
      <c r="T16" s="485"/>
      <c r="U16" s="485"/>
      <c r="V16" s="485"/>
      <c r="W16" s="485"/>
      <c r="X16" s="485"/>
      <c r="Y16" s="485"/>
      <c r="Z16" s="486"/>
      <c r="AA16" s="437"/>
    </row>
    <row r="17" spans="1:27" ht="42" customHeight="1" thickBot="1">
      <c r="A17" s="470"/>
      <c r="B17" s="471"/>
      <c r="C17" s="474"/>
      <c r="D17" s="481"/>
      <c r="E17" s="482"/>
      <c r="F17" s="483"/>
      <c r="G17" s="154" t="s">
        <v>532</v>
      </c>
      <c r="H17" s="168"/>
      <c r="I17" s="168"/>
      <c r="J17" s="168"/>
      <c r="K17" s="168"/>
      <c r="L17" s="168"/>
      <c r="M17" s="168"/>
      <c r="N17" s="168"/>
      <c r="O17" s="168"/>
      <c r="P17" s="168"/>
      <c r="Q17" s="168"/>
      <c r="R17" s="168"/>
      <c r="S17" s="168"/>
      <c r="T17" s="168"/>
      <c r="U17" s="168"/>
      <c r="V17" s="168"/>
      <c r="W17" s="168"/>
      <c r="X17" s="168"/>
      <c r="Y17" s="168"/>
      <c r="Z17" s="168"/>
      <c r="AA17" s="437"/>
    </row>
    <row r="18" spans="1:27" ht="28.2" customHeight="1" thickBot="1">
      <c r="A18" s="467" t="s">
        <v>133</v>
      </c>
      <c r="B18" s="468"/>
      <c r="C18" s="468"/>
      <c r="D18" s="468"/>
      <c r="E18" s="468"/>
      <c r="F18" s="469"/>
      <c r="G18" s="464" t="s">
        <v>15</v>
      </c>
      <c r="H18" s="465"/>
      <c r="I18" s="465"/>
      <c r="J18" s="465"/>
      <c r="K18" s="465"/>
      <c r="L18" s="465"/>
      <c r="M18" s="465"/>
      <c r="N18" s="465"/>
      <c r="O18" s="465"/>
      <c r="P18" s="465"/>
      <c r="Q18" s="465"/>
      <c r="R18" s="465"/>
      <c r="S18" s="465"/>
      <c r="T18" s="465"/>
      <c r="U18" s="465"/>
      <c r="V18" s="465"/>
      <c r="W18" s="465"/>
      <c r="X18" s="465"/>
      <c r="Y18" s="465"/>
      <c r="Z18" s="466"/>
      <c r="AA18" s="64" t="s">
        <v>16</v>
      </c>
    </row>
    <row r="19" spans="1:27" ht="171.6" customHeight="1">
      <c r="A19" s="71" t="s">
        <v>134</v>
      </c>
      <c r="B19" s="90" t="s">
        <v>135</v>
      </c>
      <c r="C19" s="72" t="s">
        <v>136</v>
      </c>
      <c r="D19" s="441" t="s">
        <v>137</v>
      </c>
      <c r="E19" s="442"/>
      <c r="F19" s="448"/>
      <c r="G19" s="92" t="s">
        <v>523</v>
      </c>
      <c r="H19" s="92"/>
      <c r="I19" s="92"/>
      <c r="J19" s="92"/>
      <c r="K19" s="92"/>
      <c r="L19" s="92"/>
      <c r="M19" s="92"/>
      <c r="N19" s="92"/>
      <c r="O19" s="92"/>
      <c r="P19" s="92"/>
      <c r="Q19" s="92"/>
      <c r="R19" s="92"/>
      <c r="S19" s="92"/>
      <c r="T19" s="92"/>
      <c r="U19" s="92"/>
      <c r="V19" s="92"/>
      <c r="W19" s="92"/>
      <c r="X19" s="92"/>
      <c r="Y19" s="92"/>
      <c r="Z19" s="92"/>
      <c r="AA19" s="73"/>
    </row>
    <row r="20" spans="1:27" ht="182.4" customHeight="1" thickBot="1">
      <c r="A20" s="74" t="s">
        <v>138</v>
      </c>
      <c r="B20" s="75" t="s">
        <v>139</v>
      </c>
      <c r="C20" s="75" t="s">
        <v>136</v>
      </c>
      <c r="D20" s="409" t="s">
        <v>140</v>
      </c>
      <c r="E20" s="410"/>
      <c r="F20" s="447"/>
      <c r="G20" s="92" t="s">
        <v>523</v>
      </c>
      <c r="H20" s="92"/>
      <c r="I20" s="92"/>
      <c r="J20" s="92"/>
      <c r="K20" s="92"/>
      <c r="L20" s="92"/>
      <c r="M20" s="92"/>
      <c r="N20" s="92"/>
      <c r="O20" s="92"/>
      <c r="P20" s="92"/>
      <c r="Q20" s="92"/>
      <c r="R20" s="92"/>
      <c r="S20" s="92"/>
      <c r="T20" s="92"/>
      <c r="U20" s="92"/>
      <c r="V20" s="92"/>
      <c r="W20" s="92"/>
      <c r="X20" s="92"/>
      <c r="Y20" s="92"/>
      <c r="Z20" s="92"/>
      <c r="AA20" s="85"/>
    </row>
    <row r="21" spans="1:27" ht="100.8" customHeight="1">
      <c r="A21" s="65" t="s">
        <v>141</v>
      </c>
      <c r="B21" s="66" t="s">
        <v>142</v>
      </c>
      <c r="C21" s="66" t="s">
        <v>143</v>
      </c>
      <c r="D21" s="445" t="s">
        <v>144</v>
      </c>
      <c r="E21" s="446"/>
      <c r="F21" s="446"/>
      <c r="G21" s="6" t="s">
        <v>524</v>
      </c>
      <c r="H21" s="6"/>
      <c r="I21" s="6"/>
      <c r="J21" s="6"/>
      <c r="K21" s="6"/>
      <c r="L21" s="6"/>
      <c r="M21" s="6"/>
      <c r="N21" s="6"/>
      <c r="O21" s="6"/>
      <c r="P21" s="6"/>
      <c r="Q21" s="6"/>
      <c r="R21" s="6"/>
      <c r="S21" s="6"/>
      <c r="T21" s="6"/>
      <c r="U21" s="6"/>
      <c r="V21" s="6"/>
      <c r="W21" s="6"/>
      <c r="X21" s="6"/>
      <c r="Y21" s="6"/>
      <c r="Z21" s="6"/>
      <c r="AA21" s="67"/>
    </row>
    <row r="22" spans="1:27" ht="123.6" customHeight="1" thickBot="1">
      <c r="A22" s="68" t="s">
        <v>145</v>
      </c>
      <c r="B22" s="69" t="s">
        <v>146</v>
      </c>
      <c r="C22" s="69" t="s">
        <v>147</v>
      </c>
      <c r="D22" s="443" t="s">
        <v>148</v>
      </c>
      <c r="E22" s="444"/>
      <c r="F22" s="444"/>
      <c r="G22" s="6" t="s">
        <v>524</v>
      </c>
      <c r="H22" s="6"/>
      <c r="I22" s="6"/>
      <c r="J22" s="6"/>
      <c r="K22" s="6"/>
      <c r="L22" s="6"/>
      <c r="M22" s="6"/>
      <c r="N22" s="6"/>
      <c r="O22" s="6"/>
      <c r="P22" s="6"/>
      <c r="Q22" s="6"/>
      <c r="R22" s="6"/>
      <c r="S22" s="6"/>
      <c r="T22" s="6"/>
      <c r="U22" s="6"/>
      <c r="V22" s="6"/>
      <c r="W22" s="6"/>
      <c r="X22" s="6"/>
      <c r="Y22" s="6"/>
      <c r="Z22" s="6"/>
      <c r="AA22" s="70"/>
    </row>
    <row r="23" spans="1:27" ht="211.8" customHeight="1">
      <c r="A23" s="71" t="s">
        <v>149</v>
      </c>
      <c r="B23" s="72" t="s">
        <v>150</v>
      </c>
      <c r="C23" s="72" t="s">
        <v>151</v>
      </c>
      <c r="D23" s="441" t="s">
        <v>152</v>
      </c>
      <c r="E23" s="442"/>
      <c r="F23" s="442"/>
      <c r="G23" s="92" t="s">
        <v>523</v>
      </c>
      <c r="H23" s="92"/>
      <c r="I23" s="92"/>
      <c r="J23" s="92"/>
      <c r="K23" s="92"/>
      <c r="L23" s="92"/>
      <c r="M23" s="92"/>
      <c r="N23" s="92"/>
      <c r="O23" s="92"/>
      <c r="P23" s="92"/>
      <c r="Q23" s="92"/>
      <c r="R23" s="92"/>
      <c r="S23" s="92"/>
      <c r="T23" s="92"/>
      <c r="U23" s="92"/>
      <c r="V23" s="92"/>
      <c r="W23" s="92"/>
      <c r="X23" s="92"/>
      <c r="Y23" s="92"/>
      <c r="Z23" s="92"/>
      <c r="AA23" s="73"/>
    </row>
    <row r="24" spans="1:27" ht="83.4" customHeight="1" thickBot="1">
      <c r="A24" s="74" t="s">
        <v>153</v>
      </c>
      <c r="B24" s="75" t="s">
        <v>154</v>
      </c>
      <c r="C24" s="75" t="s">
        <v>155</v>
      </c>
      <c r="D24" s="409" t="s">
        <v>156</v>
      </c>
      <c r="E24" s="410"/>
      <c r="F24" s="410"/>
      <c r="G24" s="92" t="s">
        <v>524</v>
      </c>
      <c r="H24" s="92"/>
      <c r="I24" s="92"/>
      <c r="J24" s="92"/>
      <c r="K24" s="92"/>
      <c r="L24" s="92"/>
      <c r="M24" s="92"/>
      <c r="N24" s="92"/>
      <c r="O24" s="92"/>
      <c r="P24" s="92"/>
      <c r="Q24" s="92"/>
      <c r="R24" s="92"/>
      <c r="S24" s="92"/>
      <c r="T24" s="92"/>
      <c r="U24" s="92"/>
      <c r="V24" s="92"/>
      <c r="W24" s="92"/>
      <c r="X24" s="92"/>
      <c r="Y24" s="92"/>
      <c r="Z24" s="92"/>
      <c r="AA24" s="76"/>
    </row>
    <row r="25" spans="1:27" ht="165.6" customHeight="1">
      <c r="A25" s="77" t="s">
        <v>157</v>
      </c>
      <c r="B25" s="78" t="s">
        <v>158</v>
      </c>
      <c r="C25" s="78" t="s">
        <v>159</v>
      </c>
      <c r="D25" s="445" t="s">
        <v>160</v>
      </c>
      <c r="E25" s="446"/>
      <c r="F25" s="446"/>
      <c r="G25" s="6" t="s">
        <v>524</v>
      </c>
      <c r="H25" s="6"/>
      <c r="I25" s="6"/>
      <c r="J25" s="6"/>
      <c r="K25" s="6"/>
      <c r="L25" s="6"/>
      <c r="M25" s="6"/>
      <c r="N25" s="6"/>
      <c r="O25" s="6"/>
      <c r="P25" s="6"/>
      <c r="Q25" s="6"/>
      <c r="R25" s="6"/>
      <c r="S25" s="6"/>
      <c r="T25" s="6"/>
      <c r="U25" s="6"/>
      <c r="V25" s="6"/>
      <c r="W25" s="6"/>
      <c r="X25" s="6"/>
      <c r="Y25" s="6"/>
      <c r="Z25" s="6"/>
      <c r="AA25" s="79"/>
    </row>
    <row r="26" spans="1:27" ht="125.4" customHeight="1" thickBot="1">
      <c r="A26" s="80" t="s">
        <v>161</v>
      </c>
      <c r="B26" s="81" t="s">
        <v>162</v>
      </c>
      <c r="C26" s="81" t="s">
        <v>163</v>
      </c>
      <c r="D26" s="443" t="s">
        <v>164</v>
      </c>
      <c r="E26" s="444"/>
      <c r="F26" s="444"/>
      <c r="G26" s="6" t="s">
        <v>523</v>
      </c>
      <c r="H26" s="6"/>
      <c r="I26" s="6"/>
      <c r="J26" s="6"/>
      <c r="K26" s="6"/>
      <c r="L26" s="6"/>
      <c r="M26" s="6"/>
      <c r="N26" s="6"/>
      <c r="O26" s="6"/>
      <c r="P26" s="6"/>
      <c r="Q26" s="6"/>
      <c r="R26" s="6"/>
      <c r="S26" s="6"/>
      <c r="T26" s="6"/>
      <c r="U26" s="6"/>
      <c r="V26" s="6"/>
      <c r="W26" s="6"/>
      <c r="X26" s="6"/>
      <c r="Y26" s="6"/>
      <c r="Z26" s="6"/>
      <c r="AA26" s="82"/>
    </row>
    <row r="27" spans="1:27" ht="15" thickBot="1">
      <c r="A27" s="438" t="s">
        <v>165</v>
      </c>
      <c r="B27" s="439"/>
      <c r="C27" s="439"/>
      <c r="D27" s="439"/>
      <c r="E27" s="439"/>
      <c r="F27" s="439"/>
      <c r="G27" s="439"/>
      <c r="H27" s="439"/>
      <c r="I27" s="439"/>
      <c r="J27" s="439"/>
      <c r="K27" s="439"/>
      <c r="L27" s="439"/>
      <c r="M27" s="439"/>
      <c r="N27" s="439"/>
      <c r="O27" s="439"/>
      <c r="P27" s="439"/>
      <c r="Q27" s="439"/>
      <c r="R27" s="439"/>
      <c r="S27" s="439"/>
      <c r="T27" s="439"/>
      <c r="U27" s="439"/>
      <c r="V27" s="439"/>
      <c r="W27" s="439"/>
      <c r="X27" s="439"/>
      <c r="Y27" s="439"/>
      <c r="Z27" s="439"/>
      <c r="AA27" s="440"/>
    </row>
    <row r="28" spans="1:27" ht="124.8" customHeight="1">
      <c r="A28" s="83" t="s">
        <v>166</v>
      </c>
      <c r="B28" s="84" t="s">
        <v>167</v>
      </c>
      <c r="C28" s="84" t="s">
        <v>168</v>
      </c>
      <c r="D28" s="441" t="s">
        <v>169</v>
      </c>
      <c r="E28" s="442"/>
      <c r="F28" s="442"/>
      <c r="G28" s="92"/>
      <c r="H28" s="92"/>
      <c r="I28" s="92"/>
      <c r="J28" s="92"/>
      <c r="K28" s="92"/>
      <c r="L28" s="92"/>
      <c r="M28" s="92"/>
      <c r="N28" s="92"/>
      <c r="O28" s="92"/>
      <c r="P28" s="92"/>
      <c r="Q28" s="92"/>
      <c r="R28" s="92"/>
      <c r="S28" s="92"/>
      <c r="T28" s="92"/>
      <c r="U28" s="92"/>
      <c r="V28" s="92"/>
      <c r="W28" s="92"/>
      <c r="X28" s="92"/>
      <c r="Y28" s="92"/>
      <c r="Z28" s="92"/>
      <c r="AA28" s="73"/>
    </row>
    <row r="29" spans="1:27" ht="143.4" customHeight="1" thickBot="1">
      <c r="A29" s="74" t="s">
        <v>170</v>
      </c>
      <c r="B29" s="75" t="s">
        <v>171</v>
      </c>
      <c r="C29" s="75" t="s">
        <v>172</v>
      </c>
      <c r="D29" s="409" t="s">
        <v>173</v>
      </c>
      <c r="E29" s="410"/>
      <c r="F29" s="410"/>
      <c r="G29" s="92"/>
      <c r="H29" s="92"/>
      <c r="I29" s="92"/>
      <c r="J29" s="92"/>
      <c r="K29" s="92"/>
      <c r="L29" s="92"/>
      <c r="M29" s="92"/>
      <c r="N29" s="92"/>
      <c r="O29" s="92"/>
      <c r="P29" s="92"/>
      <c r="Q29" s="92"/>
      <c r="R29" s="92"/>
      <c r="S29" s="92"/>
      <c r="T29" s="92"/>
      <c r="U29" s="92"/>
      <c r="V29" s="92"/>
      <c r="W29" s="92"/>
      <c r="X29" s="92"/>
      <c r="Y29" s="92"/>
      <c r="Z29" s="92"/>
      <c r="AA29" s="85"/>
    </row>
    <row r="30" spans="1:27" ht="28.2" customHeight="1">
      <c r="A30" s="495" t="s">
        <v>212</v>
      </c>
      <c r="B30" s="496"/>
      <c r="C30" s="496"/>
      <c r="D30" s="496"/>
      <c r="E30" s="496"/>
      <c r="F30" s="497"/>
      <c r="G30" s="42" t="str">
        <f>IF(TRIM(G13)="","",
_xlfn.LET(_xlpm.x,_xlfn.TEXTJOIN(", ",TRUE,
IF(AND(G19="No",G20="No"),"A",""),
IF(AND(G21="No",G22="No"),"B",""),
IF(AND(G23="No",G24="No"),"C",""),
IF(AND(G25="No",G26="No"),"D",""),
IF(AND(ISNUMBER(SEARCH("with trees",LOWER(G13))),G28="No",G29="No"),"E","")),
IF(_xlpm.x="","None",_xlpm.x)))</f>
        <v>A</v>
      </c>
      <c r="H30" s="42" t="str">
        <f t="shared" ref="H30:Z30" si="0">IF(TRIM(H13)="","",
_xlfn.LET(_xlpm.x,_xlfn.TEXTJOIN(", ",TRUE,
IF(AND(H19="No",H20="No"),"A",""),
IF(AND(H21="No",H22="No"),"B",""),
IF(AND(H23="No",H24="No"),"C",""),
IF(AND(H25="No",H26="No"),"D",""),
IF(AND(ISNUMBER(SEARCH("with trees",LOWER(H13))),H28="No",H29="No"),"E","")),
IF(_xlpm.x="","None",_xlpm.x)))</f>
        <v/>
      </c>
      <c r="I30" s="42" t="str">
        <f>IF(TRIM(I13)="","",
_xlfn.LET(_xlpm.x,_xlfn.TEXTJOIN(", ",TRUE,
IF(AND(I19="No",I20="No"),"A",""),
IF(AND(I21="No",I22="No"),"B",""),
IF(AND(I23="No",I24="No"),"C",""),
IF(AND(I25="No",I26="No"),"D",""),
IF(AND(ISNUMBER(SEARCH("with trees",LOWER(I13))),I28="No",I29="No"),"E","")),
IF(_xlpm.x="","None",_xlpm.x)))</f>
        <v/>
      </c>
      <c r="J30" s="42" t="str">
        <f t="shared" si="0"/>
        <v/>
      </c>
      <c r="K30" s="42" t="str">
        <f t="shared" si="0"/>
        <v/>
      </c>
      <c r="L30" s="42" t="str">
        <f t="shared" si="0"/>
        <v/>
      </c>
      <c r="M30" s="42" t="str">
        <f t="shared" si="0"/>
        <v/>
      </c>
      <c r="N30" s="42" t="str">
        <f t="shared" si="0"/>
        <v/>
      </c>
      <c r="O30" s="42" t="str">
        <f t="shared" si="0"/>
        <v/>
      </c>
      <c r="P30" s="42" t="str">
        <f t="shared" si="0"/>
        <v/>
      </c>
      <c r="Q30" s="42" t="str">
        <f t="shared" si="0"/>
        <v/>
      </c>
      <c r="R30" s="42" t="str">
        <f t="shared" si="0"/>
        <v/>
      </c>
      <c r="S30" s="42" t="str">
        <f t="shared" si="0"/>
        <v/>
      </c>
      <c r="T30" s="42" t="str">
        <f t="shared" si="0"/>
        <v/>
      </c>
      <c r="U30" s="42" t="str">
        <f t="shared" si="0"/>
        <v/>
      </c>
      <c r="V30" s="42" t="str">
        <f t="shared" si="0"/>
        <v/>
      </c>
      <c r="W30" s="42"/>
      <c r="X30" s="42" t="str">
        <f t="shared" si="0"/>
        <v/>
      </c>
      <c r="Y30" s="42" t="str">
        <f t="shared" si="0"/>
        <v/>
      </c>
      <c r="Z30" s="42" t="str">
        <f t="shared" si="0"/>
        <v/>
      </c>
      <c r="AA30" s="42"/>
    </row>
    <row r="31" spans="1:27" ht="28.2" customHeight="1" thickBot="1">
      <c r="A31" s="498" t="s">
        <v>213</v>
      </c>
      <c r="B31" s="499"/>
      <c r="C31" s="499"/>
      <c r="D31" s="499"/>
      <c r="E31" s="499"/>
      <c r="F31" s="500"/>
      <c r="G31" s="42">
        <f>IF(TRIM(G13)="","",
IF(AND(NOT(ISNUMBER(SEARCH("with trees",G13))),COUNTIF(G28:G29,"&lt;&gt;")&gt;0),"N/A",
IF(AND(ISNUMBER(SEARCH("with trees",G13)),COUNTIF(G28:G29,"")=2),"N/A",
IF(AND(ISNUMBER(SEARCH("with trees",G13)),COUNTA(G19:G26,G28:G29)&lt;10),"",
IF(AND(NOT(ISNUMBER(SEARCH("with trees",G13))),COUNTA(G19:G26)&lt;8),"",
COUNTIF(G19:G26,"No")+COUNTIF(G28:G29,"No"))))))</f>
        <v>4</v>
      </c>
      <c r="H31" s="42" t="str">
        <f t="shared" ref="H31:Z31" si="1">IF(TRIM(H13)="","",
IF(AND(NOT(ISNUMBER(SEARCH("with trees",H13))),COUNTIF(H28:H29,"&lt;&gt;")&gt;0),"N/A",
IF(AND(ISNUMBER(SEARCH("with trees",H13)),COUNTIF(H28:H29,"")=2),"N/A",
IF(AND(ISNUMBER(SEARCH("with trees",H13)),COUNTA(H19:H26,H28:H29)&lt;10),"",
IF(AND(NOT(ISNUMBER(SEARCH("with trees",H13))),COUNTA(H19:H26)&lt;8),"",
COUNTIF(H19:H26,"No")+COUNTIF(H28:H29,"No"))))))</f>
        <v/>
      </c>
      <c r="I31" s="42" t="str">
        <f t="shared" si="1"/>
        <v/>
      </c>
      <c r="J31" s="42" t="str">
        <f t="shared" si="1"/>
        <v/>
      </c>
      <c r="K31" s="42" t="str">
        <f t="shared" si="1"/>
        <v/>
      </c>
      <c r="L31" s="42" t="str">
        <f t="shared" si="1"/>
        <v/>
      </c>
      <c r="M31" s="42" t="str">
        <f t="shared" si="1"/>
        <v/>
      </c>
      <c r="N31" s="42" t="str">
        <f t="shared" si="1"/>
        <v/>
      </c>
      <c r="O31" s="42" t="str">
        <f t="shared" si="1"/>
        <v/>
      </c>
      <c r="P31" s="42" t="str">
        <f t="shared" si="1"/>
        <v/>
      </c>
      <c r="Q31" s="42" t="str">
        <f t="shared" si="1"/>
        <v/>
      </c>
      <c r="R31" s="42" t="str">
        <f t="shared" si="1"/>
        <v/>
      </c>
      <c r="S31" s="42" t="str">
        <f t="shared" si="1"/>
        <v/>
      </c>
      <c r="T31" s="42" t="str">
        <f t="shared" si="1"/>
        <v/>
      </c>
      <c r="U31" s="42" t="str">
        <f t="shared" si="1"/>
        <v/>
      </c>
      <c r="V31" s="42" t="str">
        <f t="shared" si="1"/>
        <v/>
      </c>
      <c r="W31" s="42"/>
      <c r="X31" s="42" t="str">
        <f t="shared" si="1"/>
        <v/>
      </c>
      <c r="Y31" s="42" t="str">
        <f t="shared" si="1"/>
        <v/>
      </c>
      <c r="Z31" s="42" t="str">
        <f t="shared" si="1"/>
        <v/>
      </c>
      <c r="AA31" s="42"/>
    </row>
    <row r="32" spans="1:27" ht="29.4" customHeight="1" thickBot="1">
      <c r="A32" s="498" t="s">
        <v>27</v>
      </c>
      <c r="B32" s="499"/>
      <c r="C32" s="499"/>
      <c r="D32" s="499"/>
      <c r="E32" s="499"/>
      <c r="F32" s="500"/>
      <c r="G32" s="42">
        <f>IF(TRIM(G13)="","",
IF(AND(NOT(ISNUMBER(SEARCH("with trees",G13))),COUNTIF(G28:G29,"&lt;&gt;")&gt;0),"N/A",
IF(AND(ISNUMBER(SEARCH("with trees",G13)),COUNTIF(G28:G29,"")=2),"N/A",
IF(AND(ISNUMBER(SEARCH("with trees",G13)),COUNTA(G19:G26,G28:G29)&lt;10),"",
IF(AND(NOT(ISNUMBER(SEARCH("with trees",G13))),COUNTA(G19:G26)&lt;8),"",
COUNTIF(G19:G26,"Yes")+COUNTIF(G28:G29,"Yes"))))))</f>
        <v>4</v>
      </c>
      <c r="H32" s="42" t="str">
        <f t="shared" ref="H32:Z32" si="2">IF(TRIM(H13)="","",
IF(AND(NOT(ISNUMBER(SEARCH("with trees",H13))),COUNTIF(H28:H29,"&lt;&gt;")&gt;0),"N/A",
IF(AND(ISNUMBER(SEARCH("with trees",H13)),COUNTIF(H28:H29,"")=2),"N/A",
IF(AND(ISNUMBER(SEARCH("with trees",H13)),COUNTA(H19:H26,H28:H29)&lt;10),"",
IF(AND(NOT(ISNUMBER(SEARCH("with trees",H13))),COUNTA(H19:H26)&lt;8),"",
COUNTIF(H19:H26,"Yes")+COUNTIF(H28:H29,"Yes"))))))</f>
        <v/>
      </c>
      <c r="I32" s="42" t="str">
        <f t="shared" si="2"/>
        <v/>
      </c>
      <c r="J32" s="42" t="str">
        <f t="shared" si="2"/>
        <v/>
      </c>
      <c r="K32" s="42" t="str">
        <f t="shared" si="2"/>
        <v/>
      </c>
      <c r="L32" s="42" t="str">
        <f t="shared" si="2"/>
        <v/>
      </c>
      <c r="M32" s="42" t="str">
        <f t="shared" si="2"/>
        <v/>
      </c>
      <c r="N32" s="42" t="str">
        <f t="shared" si="2"/>
        <v/>
      </c>
      <c r="O32" s="42" t="str">
        <f t="shared" si="2"/>
        <v/>
      </c>
      <c r="P32" s="42" t="str">
        <f t="shared" si="2"/>
        <v/>
      </c>
      <c r="Q32" s="42" t="str">
        <f t="shared" si="2"/>
        <v/>
      </c>
      <c r="R32" s="42" t="str">
        <f t="shared" si="2"/>
        <v/>
      </c>
      <c r="S32" s="42" t="str">
        <f t="shared" si="2"/>
        <v/>
      </c>
      <c r="T32" s="42" t="str">
        <f t="shared" si="2"/>
        <v/>
      </c>
      <c r="U32" s="42" t="str">
        <f t="shared" si="2"/>
        <v/>
      </c>
      <c r="V32" s="42" t="str">
        <f t="shared" si="2"/>
        <v/>
      </c>
      <c r="W32" s="42"/>
      <c r="X32" s="42" t="str">
        <f t="shared" si="2"/>
        <v/>
      </c>
      <c r="Y32" s="42" t="str">
        <f t="shared" si="2"/>
        <v/>
      </c>
      <c r="Z32" s="42" t="str">
        <f t="shared" si="2"/>
        <v/>
      </c>
      <c r="AA32" s="42"/>
    </row>
    <row r="33" spans="1:52" ht="38.4" customHeight="1" thickBot="1">
      <c r="A33" s="501" t="s">
        <v>174</v>
      </c>
      <c r="B33" s="502"/>
      <c r="C33" s="502"/>
      <c r="D33" s="502"/>
      <c r="E33" s="502"/>
      <c r="F33" s="502"/>
      <c r="G33" s="502"/>
      <c r="H33" s="502"/>
      <c r="I33" s="502"/>
      <c r="J33" s="502"/>
      <c r="K33" s="502"/>
      <c r="L33" s="502"/>
      <c r="M33" s="502"/>
      <c r="N33" s="502"/>
      <c r="O33" s="502"/>
      <c r="P33" s="502"/>
      <c r="Q33" s="502"/>
      <c r="R33" s="502"/>
      <c r="S33" s="502"/>
      <c r="T33" s="502"/>
      <c r="U33" s="502"/>
      <c r="V33" s="502"/>
      <c r="W33" s="502"/>
      <c r="X33" s="502"/>
      <c r="Y33" s="502"/>
      <c r="Z33" s="502"/>
      <c r="AA33" s="503"/>
    </row>
    <row r="34" spans="1:52">
      <c r="A34" s="504" t="s">
        <v>175</v>
      </c>
      <c r="B34" s="505"/>
      <c r="C34" s="505"/>
      <c r="D34" s="505"/>
      <c r="E34" s="505"/>
      <c r="F34" s="505"/>
      <c r="G34" s="506" t="s">
        <v>176</v>
      </c>
      <c r="H34" s="507"/>
      <c r="I34" s="507"/>
      <c r="J34" s="507"/>
      <c r="K34" s="507"/>
      <c r="L34" s="507"/>
      <c r="M34" s="507"/>
      <c r="N34" s="507"/>
      <c r="O34" s="507"/>
      <c r="P34" s="507"/>
      <c r="Q34" s="507"/>
      <c r="R34" s="507"/>
      <c r="S34" s="507"/>
      <c r="T34" s="507"/>
      <c r="U34" s="507"/>
      <c r="V34" s="507"/>
      <c r="W34" s="507"/>
      <c r="X34" s="507"/>
      <c r="Y34" s="507"/>
      <c r="Z34" s="508"/>
      <c r="AA34" s="512"/>
    </row>
    <row r="35" spans="1:52" ht="34.200000000000003" customHeight="1" thickBot="1">
      <c r="A35" s="428" t="s">
        <v>177</v>
      </c>
      <c r="B35" s="192"/>
      <c r="C35" s="190" t="s">
        <v>178</v>
      </c>
      <c r="D35" s="191"/>
      <c r="E35" s="192"/>
      <c r="F35" s="61" t="s">
        <v>203</v>
      </c>
      <c r="G35" s="509"/>
      <c r="H35" s="510"/>
      <c r="I35" s="510"/>
      <c r="J35" s="510"/>
      <c r="K35" s="510"/>
      <c r="L35" s="510"/>
      <c r="M35" s="510"/>
      <c r="N35" s="510"/>
      <c r="O35" s="510"/>
      <c r="P35" s="510"/>
      <c r="Q35" s="510"/>
      <c r="R35" s="510"/>
      <c r="S35" s="510"/>
      <c r="T35" s="510"/>
      <c r="U35" s="510"/>
      <c r="V35" s="510"/>
      <c r="W35" s="510"/>
      <c r="X35" s="510"/>
      <c r="Y35" s="510"/>
      <c r="Z35" s="511"/>
      <c r="AA35" s="512"/>
    </row>
    <row r="36" spans="1:52" ht="52.2" customHeight="1">
      <c r="A36" s="422" t="s">
        <v>179</v>
      </c>
      <c r="B36" s="423"/>
      <c r="C36" s="429" t="s">
        <v>180</v>
      </c>
      <c r="D36" s="430"/>
      <c r="E36" s="431"/>
      <c r="F36" s="86">
        <v>3</v>
      </c>
      <c r="G36" s="93" t="str" cm="1">
        <f t="array" ref="G36">IF(TRIM(G13)="","",
IF(ISNUMBER(SEARCH("with trees",LOWER(G13))),"N/A",
IF(OR(COUNTA(G19:G26)&lt;8,G28:G29&lt;&gt;""),"",
IF(AND(G31&lt;=2,
IF(AND(G19="No",G20="No"),1,0)+
IF(AND(G21="No",G22="No"),1,0)+
IF(AND(G23="No",G24="No"),1,0)+
IF(AND(G25="No",G26="No"),1,0)=0),
"✓",""))))</f>
        <v/>
      </c>
      <c r="H36" s="93" t="str" cm="1">
        <f t="array" ref="H36">IF(TRIM(H13)="","",
IF(ISNUMBER(SEARCH("with trees",LOWER(H13))),"N/A",
IF(OR(COUNTA(H19:H26)&lt;8,H28:H29&lt;&gt;""),"",
IF(AND(H31&lt;=2,
IF(AND(H19="No",H20="No"),1,0)+
IF(AND(H21="No",H22="No"),1,0)+
IF(AND(H23="No",H24="No"),1,0)+
IF(AND(H25="No",H26="No"),1,0)=0),
"✓",""))))</f>
        <v/>
      </c>
      <c r="I36" s="93" t="str" cm="1">
        <f t="array" ref="I36">IF(TRIM(I13)="","",
IF(ISNUMBER(SEARCH("with trees",LOWER(I13))),"N/A",
IF(OR(COUNTA(I19:I26)&lt;8,I28:I29&lt;&gt;""),"",
IF(AND(I31&lt;=2,
IF(AND(I19="No",I20="No"),1,0)+
IF(AND(I21="No",I22="No"),1,0)+
IF(AND(I23="No",I24="No"),1,0)+
IF(AND(I25="No",I26="No"),1,0)=0),
"✓",""))))</f>
        <v/>
      </c>
      <c r="J36" s="93" t="str" cm="1">
        <f t="array" ref="J36">IF(TRIM(J13)="","",
IF(ISNUMBER(SEARCH("with trees",LOWER(J13))),"N/A",
IF(OR(COUNTA(J19:J26)&lt;8,J28:J29&lt;&gt;""),"",
IF(AND(J31&lt;=2,
IF(AND(J19="No",J20="No"),1,0)+
IF(AND(J21="No",J22="No"),1,0)+
IF(AND(J23="No",J24="No"),1,0)+
IF(AND(J25="No",J26="No"),1,0)=0),
"✓",""))))</f>
        <v/>
      </c>
      <c r="K36" s="93" t="str" cm="1">
        <f t="array" ref="K36">IF(TRIM(K13)="","",
IF(ISNUMBER(SEARCH("with trees",LOWER(K13))),"N/A",
IF(OR(COUNTA(K19:K26)&lt;8,K28:K29&lt;&gt;""),"",
IF(AND(K31&lt;=2,
IF(AND(K19="No",K20="No"),1,0)+
IF(AND(K21="No",K22="No"),1,0)+
IF(AND(K23="No",K24="No"),1,0)+
IF(AND(K25="No",K26="No"),1,0)=0),
"✓",""))))</f>
        <v/>
      </c>
      <c r="L36" s="93" t="str" cm="1">
        <f t="array" ref="L36">IF(TRIM(L13)="","",
IF(ISNUMBER(SEARCH("with trees",LOWER(L13))),"N/A",
IF(OR(COUNTA(L19:L26)&lt;8,L28:L29&lt;&gt;""),"",
IF(AND(L31&lt;=2,
IF(AND(L19="No",L20="No"),1,0)+
IF(AND(L21="No",L22="No"),1,0)+
IF(AND(L23="No",L24="No"),1,0)+
IF(AND(L25="No",L26="No"),1,0)=0),
"✓",""))))</f>
        <v/>
      </c>
      <c r="M36" s="93" t="str" cm="1">
        <f t="array" ref="M36">IF(TRIM(M13)="","",
IF(ISNUMBER(SEARCH("with trees",LOWER(M13))),"N/A",
IF(OR(COUNTA(M19:M26)&lt;8,M28:M29&lt;&gt;""),"",
IF(AND(M31&lt;=2,
IF(AND(M19="No",M20="No"),1,0)+
IF(AND(M21="No",M22="No"),1,0)+
IF(AND(M23="No",M24="No"),1,0)+
IF(AND(M25="No",M26="No"),1,0)=0),
"✓",""))))</f>
        <v/>
      </c>
      <c r="N36" s="93" t="str" cm="1">
        <f t="array" ref="N36">IF(TRIM(N13)="","",
IF(ISNUMBER(SEARCH("with trees",LOWER(N13))),"N/A",
IF(OR(COUNTA(N19:N26)&lt;8,N28:N29&lt;&gt;""),"",
IF(AND(N31&lt;=2,
IF(AND(N19="No",N20="No"),1,0)+
IF(AND(N21="No",N22="No"),1,0)+
IF(AND(N23="No",N24="No"),1,0)+
IF(AND(N25="No",N26="No"),1,0)=0),
"✓",""))))</f>
        <v/>
      </c>
      <c r="O36" s="93" t="str" cm="1">
        <f t="array" ref="O36">IF(TRIM(O13)="","",
IF(ISNUMBER(SEARCH("with trees",LOWER(O13))),"N/A",
IF(OR(COUNTA(O19:O26)&lt;8,O28:O29&lt;&gt;""),"",
IF(AND(O31&lt;=2,
IF(AND(O19="No",O20="No"),1,0)+
IF(AND(O21="No",O22="No"),1,0)+
IF(AND(O23="No",O24="No"),1,0)+
IF(AND(O25="No",O26="No"),1,0)=0),
"✓",""))))</f>
        <v/>
      </c>
      <c r="P36" s="93" t="str" cm="1">
        <f t="array" ref="P36">IF(TRIM(P13)="","",
IF(ISNUMBER(SEARCH("with trees",LOWER(P13))),"N/A",
IF(OR(COUNTA(P19:P26)&lt;8,P28:P29&lt;&gt;""),"",
IF(AND(P31&lt;=2,
IF(AND(P19="No",P20="No"),1,0)+
IF(AND(P21="No",P22="No"),1,0)+
IF(AND(P23="No",P24="No"),1,0)+
IF(AND(P25="No",P26="No"),1,0)=0),
"✓",""))))</f>
        <v/>
      </c>
      <c r="Q36" s="93" t="str" cm="1">
        <f t="array" ref="Q36">IF(TRIM(Q13)="","",
IF(ISNUMBER(SEARCH("with trees",LOWER(Q13))),"N/A",
IF(OR(COUNTA(Q19:Q26)&lt;8,Q28:Q29&lt;&gt;""),"",
IF(AND(Q31&lt;=2,
IF(AND(Q19="No",Q20="No"),1,0)+
IF(AND(Q21="No",Q22="No"),1,0)+
IF(AND(Q23="No",Q24="No"),1,0)+
IF(AND(Q25="No",Q26="No"),1,0)=0),
"✓",""))))</f>
        <v/>
      </c>
      <c r="R36" s="93" t="str" cm="1">
        <f t="array" ref="R36">IF(TRIM(R13)="","",
IF(ISNUMBER(SEARCH("with trees",LOWER(R13))),"N/A",
IF(OR(COUNTA(R19:R26)&lt;8,R28:R29&lt;&gt;""),"",
IF(AND(R31&lt;=2,
IF(AND(R19="No",R20="No"),1,0)+
IF(AND(R21="No",R22="No"),1,0)+
IF(AND(R23="No",R24="No"),1,0)+
IF(AND(R25="No",R26="No"),1,0)=0),
"✓",""))))</f>
        <v/>
      </c>
      <c r="S36" s="93" t="str" cm="1">
        <f t="array" ref="S36">IF(TRIM(S13)="","",
IF(ISNUMBER(SEARCH("with trees",LOWER(S13))),"N/A",
IF(OR(COUNTA(S19:S26)&lt;8,S28:S29&lt;&gt;""),"",
IF(AND(S31&lt;=2,
IF(AND(S19="No",S20="No"),1,0)+
IF(AND(S21="No",S22="No"),1,0)+
IF(AND(S23="No",S24="No"),1,0)+
IF(AND(S25="No",S26="No"),1,0)=0),
"✓",""))))</f>
        <v/>
      </c>
      <c r="T36" s="93" t="str" cm="1">
        <f t="array" ref="T36">IF(TRIM(T13)="","",
IF(ISNUMBER(SEARCH("with trees",LOWER(T13))),"N/A",
IF(OR(COUNTA(T19:T26)&lt;8,T28:T29&lt;&gt;""),"",
IF(AND(T31&lt;=2,
IF(AND(T19="No",T20="No"),1,0)+
IF(AND(T21="No",T22="No"),1,0)+
IF(AND(T23="No",T24="No"),1,0)+
IF(AND(T25="No",T26="No"),1,0)=0),
"✓",""))))</f>
        <v/>
      </c>
      <c r="U36" s="93" t="str" cm="1">
        <f t="array" ref="U36">IF(TRIM(U13)="","",
IF(ISNUMBER(SEARCH("with trees",LOWER(U13))),"N/A",
IF(OR(COUNTA(U19:U26)&lt;8,U28:U29&lt;&gt;""),"",
IF(AND(U31&lt;=2,
IF(AND(U19="No",U20="No"),1,0)+
IF(AND(U21="No",U22="No"),1,0)+
IF(AND(U23="No",U24="No"),1,0)+
IF(AND(U25="No",U26="No"),1,0)=0),
"✓",""))))</f>
        <v/>
      </c>
      <c r="V36" s="93" t="str" cm="1">
        <f t="array" ref="V36">IF(TRIM(V13)="","",
IF(ISNUMBER(SEARCH("with trees",LOWER(V13))),"N/A",
IF(OR(COUNTA(V19:V26)&lt;8,V28:V29&lt;&gt;""),"",
IF(AND(V31&lt;=2,
IF(AND(V19="No",V20="No"),1,0)+
IF(AND(V21="No",V22="No"),1,0)+
IF(AND(V23="No",V24="No"),1,0)+
IF(AND(V25="No",V26="No"),1,0)=0),
"✓",""))))</f>
        <v/>
      </c>
      <c r="W36" s="93"/>
      <c r="X36" s="93" t="str" cm="1">
        <f t="array" ref="X36">IF(TRIM(X13)="","",
IF(ISNUMBER(SEARCH("with trees",LOWER(X13))),"N/A",
IF(OR(COUNTA(X19:X26)&lt;8,X28:X29&lt;&gt;""),"",
IF(AND(X31&lt;=2,
IF(AND(X19="No",X20="No"),1,0)+
IF(AND(X21="No",X22="No"),1,0)+
IF(AND(X23="No",X24="No"),1,0)+
IF(AND(X25="No",X26="No"),1,0)=0),
"✓",""))))</f>
        <v/>
      </c>
      <c r="Y36" s="93" t="str" cm="1">
        <f t="array" ref="Y36">IF(TRIM(Y13)="","",
IF(ISNUMBER(SEARCH("with trees",LOWER(Y13))),"N/A",
IF(OR(COUNTA(Y19:Y26)&lt;8,Y28:Y29&lt;&gt;""),"",
IF(AND(Y31&lt;=2,
IF(AND(Y19="No",Y20="No"),1,0)+
IF(AND(Y21="No",Y22="No"),1,0)+
IF(AND(Y23="No",Y24="No"),1,0)+
IF(AND(Y25="No",Y26="No"),1,0)=0),
"✓",""))))</f>
        <v/>
      </c>
      <c r="Z36" s="93" t="str" cm="1">
        <f t="array" ref="Z36">IF(TRIM(Z13)="","",
IF(ISNUMBER(SEARCH("with trees",LOWER(Z13))),"N/A",
IF(OR(COUNTA(Z19:Z26)&lt;8,Z28:Z29&lt;&gt;""),"",
IF(AND(Z31&lt;=2,
IF(AND(Z19="No",Z20="No"),1,0)+
IF(AND(Z21="No",Z22="No"),1,0)+
IF(AND(Z23="No",Z24="No"),1,0)+
IF(AND(Z25="No",Z26="No"),1,0)=0),
"✓",""))))</f>
        <v/>
      </c>
      <c r="AA36" s="512"/>
      <c r="AD36" s="494"/>
      <c r="AE36" s="494"/>
      <c r="AF36" s="494"/>
      <c r="AG36" s="50"/>
      <c r="AH36" s="50"/>
      <c r="AI36" s="50"/>
      <c r="AJ36" s="50"/>
      <c r="AK36" s="50"/>
      <c r="AL36" s="50"/>
      <c r="AM36" s="50"/>
      <c r="AN36" s="50"/>
      <c r="AO36" s="50"/>
      <c r="AP36" s="50"/>
      <c r="AQ36" s="50"/>
      <c r="AR36" s="50"/>
      <c r="AS36" s="50"/>
      <c r="AT36" s="50"/>
      <c r="AU36" s="50"/>
      <c r="AV36" s="50"/>
      <c r="AW36" s="50"/>
      <c r="AX36" s="50"/>
      <c r="AY36" s="50"/>
      <c r="AZ36" s="50"/>
    </row>
    <row r="37" spans="1:52" ht="76.8" customHeight="1">
      <c r="A37" s="422" t="s">
        <v>181</v>
      </c>
      <c r="B37" s="423"/>
      <c r="C37" s="429" t="s">
        <v>182</v>
      </c>
      <c r="D37" s="430"/>
      <c r="E37" s="431"/>
      <c r="F37" s="86">
        <v>2</v>
      </c>
      <c r="G37" s="94" t="str" cm="1">
        <f t="array" ref="G37">IF(TRIM(G13)="","",
IF(ISNUMBER(SEARCH("with trees",LOWER(G13))),"N/A",
IF(OR(COUNTA(G19:G26)&lt;8,G28:G29&lt;&gt;""),"",
IF(AND(G31&gt;2,G31&lt;=4,
IF(AND(G19="No",G20="No"),1,0)+
IF(AND(G21="No",G22="No"),1,0)+
IF(AND(G23="No",G24="No"),1,0)+
IF(AND(G25="No",G26="No"),1,0)&lt;=1),
"✓",
IF(AND(G31=2,
IF(AND(G19="No",G20="No"),1,0)+
IF(AND(G21="No",G22="No"),1,0)+
IF(AND(G23="No",G24="No"),1,0)+
IF(AND(G25="No",G26="No"),1,0)=1),
"✓","")))))</f>
        <v>✓</v>
      </c>
      <c r="H37" s="94" t="str">
        <f t="shared" ref="H37:Z37" si="3">IF(TRIM(H13)="","",
IF(ISNUMBER(SEARCH("with trees",LOWER(H13))),"N/A",
IF(AND(H31&gt;2,H31&lt;=4,
IF(AND(H19="No",H20="No"),1,0)+
IF(AND(H21="No",H22="No"),1,0)+
IF(AND(H23="No",H24="No"),1,0)+
IF(AND(H25="No",H26="No"),1,0) &lt;=1),
"✓",
IF(AND(H31=2,
IF(AND(H19="No",H20="No"),1,0)+
IF(AND(H21="No",H22="No"),1,0)+
IF(AND(H23="No",H24="No"),1,0)+
IF(AND(H25="No",H26="No"),1,0)=1),
"✓",""))))</f>
        <v/>
      </c>
      <c r="I37" s="94" t="str">
        <f t="shared" si="3"/>
        <v/>
      </c>
      <c r="J37" s="94" t="str">
        <f t="shared" si="3"/>
        <v/>
      </c>
      <c r="K37" s="94" t="str">
        <f t="shared" si="3"/>
        <v/>
      </c>
      <c r="L37" s="94" t="str">
        <f t="shared" si="3"/>
        <v/>
      </c>
      <c r="M37" s="94" t="str">
        <f t="shared" si="3"/>
        <v/>
      </c>
      <c r="N37" s="94" t="str">
        <f t="shared" si="3"/>
        <v/>
      </c>
      <c r="O37" s="94" t="str">
        <f t="shared" si="3"/>
        <v/>
      </c>
      <c r="P37" s="94" t="str">
        <f t="shared" si="3"/>
        <v/>
      </c>
      <c r="Q37" s="94" t="str">
        <f t="shared" si="3"/>
        <v/>
      </c>
      <c r="R37" s="94" t="str">
        <f t="shared" si="3"/>
        <v/>
      </c>
      <c r="S37" s="94" t="str">
        <f t="shared" si="3"/>
        <v/>
      </c>
      <c r="T37" s="94" t="str">
        <f t="shared" si="3"/>
        <v/>
      </c>
      <c r="U37" s="94" t="str">
        <f t="shared" si="3"/>
        <v/>
      </c>
      <c r="V37" s="94" t="str">
        <f t="shared" si="3"/>
        <v/>
      </c>
      <c r="W37" s="94"/>
      <c r="X37" s="94" t="str">
        <f t="shared" si="3"/>
        <v/>
      </c>
      <c r="Y37" s="94" t="str">
        <f t="shared" si="3"/>
        <v/>
      </c>
      <c r="Z37" s="94" t="str">
        <f t="shared" si="3"/>
        <v/>
      </c>
      <c r="AA37" s="512"/>
      <c r="AD37" s="494"/>
      <c r="AE37" s="494"/>
      <c r="AF37" s="494"/>
      <c r="AG37" s="50"/>
      <c r="AH37" s="50"/>
      <c r="AI37" s="50"/>
      <c r="AJ37" s="50"/>
      <c r="AK37" s="50"/>
      <c r="AL37" s="50"/>
      <c r="AM37" s="50"/>
      <c r="AN37" s="50"/>
      <c r="AO37" s="50"/>
      <c r="AP37" s="50"/>
      <c r="AQ37" s="50"/>
      <c r="AR37" s="50"/>
      <c r="AS37" s="50"/>
      <c r="AT37" s="50"/>
      <c r="AU37" s="50"/>
      <c r="AV37" s="50"/>
      <c r="AW37" s="50"/>
      <c r="AX37" s="50"/>
      <c r="AY37" s="50"/>
      <c r="AZ37" s="50"/>
    </row>
    <row r="38" spans="1:52" ht="64.8" customHeight="1" thickBot="1">
      <c r="A38" s="425" t="s">
        <v>183</v>
      </c>
      <c r="B38" s="426"/>
      <c r="C38" s="432" t="s">
        <v>184</v>
      </c>
      <c r="D38" s="433"/>
      <c r="E38" s="434"/>
      <c r="F38" s="88">
        <v>1</v>
      </c>
      <c r="G38" s="94" t="str" cm="1">
        <f t="array" ref="G38">IF(TRIM(G13)="","",
IF(ISNUMBER(SEARCH("with trees",LOWER(G13))),"N/A",
IF(OR(COUNTA(G19:G26)&lt;8,G28:G29&lt;&gt;""),"",
IF(OR(COUNTIF(G19:G26,"No")&gt;4,
IF(AND(G19="No",G20="No"),1,0)+
IF(AND(G21="No",G22="No"),1,0)+
IF(AND(G23="No",G24="No"),1,0)+
IF(AND(G25="No",G26="No"),1,0)&gt;1),
"✓",""))))</f>
        <v/>
      </c>
      <c r="H38" s="94" t="str">
        <f t="shared" ref="H38:Z38" si="4">IF(TRIM(H13)="","",
IF(ISNUMBER(SEARCH("with trees",LOWER(H13))),"N/A",
IF(OR(
COUNTIF(H19:H26,"No")&gt;4,
IF(AND(H19="No",H20="No"),1,0)+
IF(AND(H21="No",H22="No"),1,0)+
IF(AND(H23="No",H24="No"),1,0)+
IF(AND(H25="No",H26="No"),1,0)&gt;1),
"✓","")))</f>
        <v/>
      </c>
      <c r="I38" s="94" t="str">
        <f t="shared" si="4"/>
        <v/>
      </c>
      <c r="J38" s="94" t="str">
        <f t="shared" si="4"/>
        <v/>
      </c>
      <c r="K38" s="94" t="str">
        <f t="shared" si="4"/>
        <v/>
      </c>
      <c r="L38" s="94" t="str">
        <f t="shared" si="4"/>
        <v/>
      </c>
      <c r="M38" s="94" t="str">
        <f t="shared" si="4"/>
        <v/>
      </c>
      <c r="N38" s="94" t="str">
        <f t="shared" si="4"/>
        <v/>
      </c>
      <c r="O38" s="94" t="str">
        <f t="shared" si="4"/>
        <v/>
      </c>
      <c r="P38" s="94" t="str">
        <f t="shared" si="4"/>
        <v/>
      </c>
      <c r="Q38" s="94" t="str">
        <f t="shared" si="4"/>
        <v/>
      </c>
      <c r="R38" s="94" t="str">
        <f t="shared" si="4"/>
        <v/>
      </c>
      <c r="S38" s="94" t="str">
        <f t="shared" si="4"/>
        <v/>
      </c>
      <c r="T38" s="94" t="str">
        <f t="shared" si="4"/>
        <v/>
      </c>
      <c r="U38" s="94" t="str">
        <f t="shared" si="4"/>
        <v/>
      </c>
      <c r="V38" s="94" t="str">
        <f t="shared" si="4"/>
        <v/>
      </c>
      <c r="W38" s="94"/>
      <c r="X38" s="94" t="str">
        <f t="shared" si="4"/>
        <v/>
      </c>
      <c r="Y38" s="94" t="str">
        <f t="shared" si="4"/>
        <v/>
      </c>
      <c r="Z38" s="94" t="str">
        <f t="shared" si="4"/>
        <v/>
      </c>
      <c r="AA38" s="512"/>
    </row>
    <row r="39" spans="1:52">
      <c r="A39" s="504" t="s">
        <v>185</v>
      </c>
      <c r="B39" s="505"/>
      <c r="C39" s="505"/>
      <c r="D39" s="505"/>
      <c r="E39" s="505"/>
      <c r="F39" s="505"/>
      <c r="G39" s="515" t="s">
        <v>176</v>
      </c>
      <c r="H39" s="516"/>
      <c r="I39" s="516"/>
      <c r="J39" s="516"/>
      <c r="K39" s="516"/>
      <c r="L39" s="516"/>
      <c r="M39" s="516"/>
      <c r="N39" s="516"/>
      <c r="O39" s="516"/>
      <c r="P39" s="516"/>
      <c r="Q39" s="516"/>
      <c r="R39" s="516"/>
      <c r="S39" s="516"/>
      <c r="T39" s="516"/>
      <c r="U39" s="516"/>
      <c r="V39" s="516"/>
      <c r="W39" s="516"/>
      <c r="X39" s="516"/>
      <c r="Y39" s="516"/>
      <c r="Z39" s="517"/>
      <c r="AA39" s="512"/>
    </row>
    <row r="40" spans="1:52" ht="34.200000000000003" customHeight="1" thickBot="1">
      <c r="A40" s="428" t="s">
        <v>177</v>
      </c>
      <c r="B40" s="192"/>
      <c r="C40" s="190" t="s">
        <v>186</v>
      </c>
      <c r="D40" s="191"/>
      <c r="E40" s="192"/>
      <c r="F40" s="61" t="s">
        <v>203</v>
      </c>
      <c r="G40" s="518"/>
      <c r="H40" s="519"/>
      <c r="I40" s="519"/>
      <c r="J40" s="519"/>
      <c r="K40" s="519"/>
      <c r="L40" s="519"/>
      <c r="M40" s="519"/>
      <c r="N40" s="519"/>
      <c r="O40" s="519"/>
      <c r="P40" s="519"/>
      <c r="Q40" s="519"/>
      <c r="R40" s="519"/>
      <c r="S40" s="519"/>
      <c r="T40" s="519"/>
      <c r="U40" s="519"/>
      <c r="V40" s="519"/>
      <c r="W40" s="519"/>
      <c r="X40" s="519"/>
      <c r="Y40" s="519"/>
      <c r="Z40" s="520"/>
      <c r="AA40" s="512"/>
    </row>
    <row r="41" spans="1:52" ht="52.2" customHeight="1">
      <c r="A41" s="422" t="s">
        <v>179</v>
      </c>
      <c r="B41" s="423"/>
      <c r="C41" s="424" t="s">
        <v>180</v>
      </c>
      <c r="D41" s="424"/>
      <c r="E41" s="424"/>
      <c r="F41" s="86">
        <v>3</v>
      </c>
      <c r="G41" s="93" t="str">
        <f>IF(TRIM(G13)="","",
IF(ISNUMBER(SEARCH("with trees",LOWER(G13))),
IF(COUNTA(G19:G26)+COUNTA(G28:G29)&lt;10,"",
IF(AND(G31&lt;=2,
IF(AND(G19="No",G20="No"),1,0)+
IF(AND(G21="No",G22="No"),1,0)+
IF(AND(G23="No",G24="No"),1,0)+
IF(AND(G25="No",G26="No"),1,0)=0),
"✓","")), "N/A"))</f>
        <v>N/A</v>
      </c>
      <c r="H41" s="93" t="str">
        <f t="shared" ref="H41:Z41" si="5">IF(TRIM(H13)="","",
IF(ISNUMBER(SEARCH("with trees",LOWER(H13))),
IF(COUNTA(H19:H26)+COUNTA(H28:H29)&lt;10,"",
IF(AND(H31&lt;=2,
IF(AND(H19="No",H20="No"),1,0)+
IF(AND(H21="No",H22="No"),1,0)+
IF(AND(H23="No",H24="No"),1,0)+
IF(AND(H25="No",H26="No"),1,0)=0),
"✓","")), "N/A"))</f>
        <v/>
      </c>
      <c r="I41" s="93" t="str">
        <f t="shared" si="5"/>
        <v/>
      </c>
      <c r="J41" s="93" t="str">
        <f t="shared" si="5"/>
        <v/>
      </c>
      <c r="K41" s="93" t="str">
        <f t="shared" si="5"/>
        <v/>
      </c>
      <c r="L41" s="93" t="str">
        <f t="shared" si="5"/>
        <v/>
      </c>
      <c r="M41" s="93" t="str">
        <f t="shared" si="5"/>
        <v/>
      </c>
      <c r="N41" s="93" t="str">
        <f t="shared" si="5"/>
        <v/>
      </c>
      <c r="O41" s="93" t="str">
        <f t="shared" si="5"/>
        <v/>
      </c>
      <c r="P41" s="93" t="str">
        <f t="shared" si="5"/>
        <v/>
      </c>
      <c r="Q41" s="93" t="str">
        <f t="shared" si="5"/>
        <v/>
      </c>
      <c r="R41" s="93" t="str">
        <f t="shared" si="5"/>
        <v/>
      </c>
      <c r="S41" s="93" t="str">
        <f t="shared" si="5"/>
        <v/>
      </c>
      <c r="T41" s="93" t="str">
        <f t="shared" si="5"/>
        <v/>
      </c>
      <c r="U41" s="93" t="str">
        <f t="shared" si="5"/>
        <v/>
      </c>
      <c r="V41" s="93" t="str">
        <f t="shared" si="5"/>
        <v/>
      </c>
      <c r="W41" s="93"/>
      <c r="X41" s="93" t="str">
        <f t="shared" si="5"/>
        <v/>
      </c>
      <c r="Y41" s="93" t="str">
        <f t="shared" si="5"/>
        <v/>
      </c>
      <c r="Z41" s="93" t="str">
        <f t="shared" si="5"/>
        <v/>
      </c>
      <c r="AA41" s="512"/>
    </row>
    <row r="42" spans="1:52" ht="76.8" customHeight="1">
      <c r="A42" s="513" t="s">
        <v>181</v>
      </c>
      <c r="B42" s="514"/>
      <c r="C42" s="424" t="s">
        <v>187</v>
      </c>
      <c r="D42" s="424"/>
      <c r="E42" s="424"/>
      <c r="F42" s="86">
        <v>2</v>
      </c>
      <c r="G42" s="94" t="str">
        <f>IF(TRIM(G13)="","",
IF(ISNUMBER(SEARCH("with trees",LOWER(G13))),
IF(COUNTA(G19:G26)+COUNTA(G28:G29)&lt;10,"",
IF(AND(G31&gt;2,G31&lt;=5,
IF(AND(G19="No",G20="No"),1,0)+
IF(AND(G21="No",G22="No"),1,0)+
IF(AND(G23="No",G24="No"),1,0)+
IF(AND(G25="No",G26="No"),1,0) &lt;=1),
"✓",
IF(AND(G31=2,
IF(AND(G19="No",G20="No"),1,0)+
IF(AND(G21="No",G22="No"),1,0)+
IF(AND(G23="No",G24="No"),1,0)+
IF(AND(G25="No",G26="No"),1,0)=1),
"✓",""))), "N/A"))</f>
        <v>N/A</v>
      </c>
      <c r="H42" s="94" t="str">
        <f t="shared" ref="H42:Z42" si="6">IF(TRIM(H13)="","",
IF(ISNUMBER(SEARCH("with trees",LOWER(H13))),
IF(COUNTA(H19:H26)+COUNTA(H28:H29)&lt;10,"",
IF(AND(H31&gt;2,H31&lt;=5,
IF(AND(H19="No",H20="No"),1,0)+
IF(AND(H21="No",H22="No"),1,0)+
IF(AND(H23="No",H24="No"),1,0)+
IF(AND(H25="No",H26="No"),1,0) &lt;=1),
"✓",
IF(AND(H31=2,
IF(AND(H19="No",H20="No"),1,0)+
IF(AND(H21="No",H22="No"),1,0)+
IF(AND(H23="No",H24="No"),1,0)+
IF(AND(H25="No",H26="No"),1,0)=1),
"✓",""))), "N/A"))</f>
        <v/>
      </c>
      <c r="I42" s="94" t="str">
        <f t="shared" si="6"/>
        <v/>
      </c>
      <c r="J42" s="94" t="str">
        <f t="shared" si="6"/>
        <v/>
      </c>
      <c r="K42" s="94" t="str">
        <f t="shared" si="6"/>
        <v/>
      </c>
      <c r="L42" s="94" t="str">
        <f t="shared" si="6"/>
        <v/>
      </c>
      <c r="M42" s="94" t="str">
        <f t="shared" si="6"/>
        <v/>
      </c>
      <c r="N42" s="94" t="str">
        <f t="shared" si="6"/>
        <v/>
      </c>
      <c r="O42" s="94" t="str">
        <f t="shared" si="6"/>
        <v/>
      </c>
      <c r="P42" s="94" t="str">
        <f t="shared" si="6"/>
        <v/>
      </c>
      <c r="Q42" s="94" t="str">
        <f t="shared" si="6"/>
        <v/>
      </c>
      <c r="R42" s="94" t="str">
        <f t="shared" si="6"/>
        <v/>
      </c>
      <c r="S42" s="94" t="str">
        <f t="shared" si="6"/>
        <v/>
      </c>
      <c r="T42" s="94" t="str">
        <f t="shared" si="6"/>
        <v/>
      </c>
      <c r="U42" s="94" t="str">
        <f t="shared" si="6"/>
        <v/>
      </c>
      <c r="V42" s="94" t="str">
        <f t="shared" si="6"/>
        <v/>
      </c>
      <c r="W42" s="94"/>
      <c r="X42" s="94" t="str">
        <f t="shared" si="6"/>
        <v/>
      </c>
      <c r="Y42" s="94" t="str">
        <f t="shared" si="6"/>
        <v/>
      </c>
      <c r="Z42" s="94" t="str">
        <f t="shared" si="6"/>
        <v/>
      </c>
      <c r="AA42" s="512"/>
    </row>
    <row r="43" spans="1:52" ht="64.8" customHeight="1" thickBot="1">
      <c r="A43" s="425" t="s">
        <v>183</v>
      </c>
      <c r="B43" s="426"/>
      <c r="C43" s="427" t="s">
        <v>188</v>
      </c>
      <c r="D43" s="427"/>
      <c r="E43" s="427"/>
      <c r="F43" s="87">
        <v>1</v>
      </c>
      <c r="G43" s="94" t="str">
        <f>IF(TRIM(G13)="","",
IF(ISNUMBER(SEARCH("with trees",LOWER(G13))),
IF(COUNTA(G19:G26)+COUNTA(G28:G29)&lt;10,"",
IF(OR(
COUNTIF(G19:G26,"No")&gt;5,
IF(AND(G19="No",G20="No"),1,0)+
IF(AND(G21="No",G22="No"),1,0)+
IF(AND(G23="No",G24="No"),1,0)+
IF(AND(H28="No",H29="No"),1,0)+
IF(AND(G25="No",G26="No"),1,0)&gt;1),
"✓","")), "N/A"))</f>
        <v>N/A</v>
      </c>
      <c r="H43" s="94" t="str">
        <f t="shared" ref="H43:Z43" si="7">IF(TRIM(H13)="","",
IF(ISNUMBER(SEARCH("with trees",LOWER(H13))),
IF(COUNTA(H19:H26)+COUNTA(H28:H29)&lt;10,"",
IF(OR(
COUNTIF(H19:H26,"No")&gt;5,
IF(AND(H19="No",H20="No"),1,0)+
IF(AND(H21="No",H22="No"),1,0)+
IF(AND(H23="No",H24="No"),1,0)+
IF(AND(I28="No",I29="No"),1,0)+
IF(AND(H25="No",H26="No"),1,0)&gt;1),
"✓","")), "N/A"))</f>
        <v/>
      </c>
      <c r="I43" s="94" t="str">
        <f t="shared" si="7"/>
        <v/>
      </c>
      <c r="J43" s="94" t="str">
        <f t="shared" si="7"/>
        <v/>
      </c>
      <c r="K43" s="94" t="str">
        <f t="shared" si="7"/>
        <v/>
      </c>
      <c r="L43" s="94" t="str">
        <f t="shared" si="7"/>
        <v/>
      </c>
      <c r="M43" s="94" t="str">
        <f t="shared" si="7"/>
        <v/>
      </c>
      <c r="N43" s="94" t="str">
        <f t="shared" si="7"/>
        <v/>
      </c>
      <c r="O43" s="94" t="str">
        <f t="shared" si="7"/>
        <v/>
      </c>
      <c r="P43" s="94" t="str">
        <f t="shared" si="7"/>
        <v/>
      </c>
      <c r="Q43" s="94" t="str">
        <f t="shared" si="7"/>
        <v/>
      </c>
      <c r="R43" s="94" t="str">
        <f t="shared" si="7"/>
        <v/>
      </c>
      <c r="S43" s="94" t="str">
        <f t="shared" si="7"/>
        <v/>
      </c>
      <c r="T43" s="94" t="str">
        <f t="shared" si="7"/>
        <v/>
      </c>
      <c r="U43" s="94" t="str">
        <f t="shared" si="7"/>
        <v/>
      </c>
      <c r="V43" s="94" t="str">
        <f>IF(TRIM(V13)="","",
IF(ISNUMBER(SEARCH("with trees",LOWER(V13))),
IF(COUNTA(V19:V26)+COUNTA(V28:V29)&lt;10,"",
IF(OR(
COUNTIF(V19:V26,"No")&gt;5,
IF(AND(V19="No",V20="No"),1,0)+
IF(AND(V21="No",V22="No"),1,0)+
IF(AND(V23="No",V24="No"),1,0)+
IF(AND(X28="No",X29="No"),1,0)+
IF(AND(V25="No",V26="No"),1,0)&gt;1),
"✓","")), "N/A"))</f>
        <v/>
      </c>
      <c r="W43" s="94"/>
      <c r="X43" s="94" t="str">
        <f t="shared" si="7"/>
        <v/>
      </c>
      <c r="Y43" s="94" t="str">
        <f t="shared" si="7"/>
        <v/>
      </c>
      <c r="Z43" s="94" t="str">
        <f t="shared" si="7"/>
        <v/>
      </c>
      <c r="AA43" s="512"/>
    </row>
    <row r="44" spans="1:52">
      <c r="A44" s="414" t="s">
        <v>37</v>
      </c>
      <c r="B44" s="415"/>
      <c r="C44" s="415"/>
      <c r="D44" s="415"/>
      <c r="E44" s="415"/>
      <c r="F44" s="415"/>
      <c r="G44" s="415"/>
      <c r="H44" s="415"/>
      <c r="I44" s="415"/>
      <c r="J44" s="415"/>
      <c r="K44" s="415"/>
      <c r="L44" s="415"/>
      <c r="M44" s="415"/>
      <c r="N44" s="415"/>
      <c r="O44" s="415"/>
      <c r="P44" s="415"/>
      <c r="Q44" s="415"/>
      <c r="R44" s="415"/>
      <c r="S44" s="415"/>
      <c r="T44" s="415"/>
      <c r="U44" s="415"/>
      <c r="V44" s="415"/>
      <c r="W44" s="415"/>
      <c r="X44" s="415"/>
      <c r="Y44" s="415"/>
      <c r="Z44" s="415"/>
      <c r="AA44" s="415"/>
    </row>
    <row r="45" spans="1:52">
      <c r="A45" s="416"/>
      <c r="B45" s="417"/>
      <c r="C45" s="417"/>
      <c r="D45" s="417"/>
      <c r="E45" s="417"/>
      <c r="F45" s="417"/>
      <c r="G45" s="417"/>
      <c r="H45" s="417"/>
      <c r="I45" s="417"/>
      <c r="J45" s="417"/>
      <c r="K45" s="417"/>
      <c r="L45" s="417"/>
      <c r="M45" s="417"/>
      <c r="N45" s="417"/>
      <c r="O45" s="417"/>
      <c r="P45" s="417"/>
      <c r="Q45" s="417"/>
      <c r="R45" s="417"/>
      <c r="S45" s="417"/>
      <c r="T45" s="417"/>
      <c r="U45" s="417"/>
      <c r="V45" s="417"/>
      <c r="W45" s="417"/>
      <c r="X45" s="417"/>
      <c r="Y45" s="417"/>
      <c r="Z45" s="417"/>
      <c r="AA45" s="418"/>
    </row>
    <row r="46" spans="1:52">
      <c r="A46" s="419" t="s">
        <v>38</v>
      </c>
      <c r="B46" s="420"/>
      <c r="C46" s="420"/>
      <c r="D46" s="420"/>
      <c r="E46" s="420"/>
      <c r="F46" s="420"/>
      <c r="G46" s="420"/>
      <c r="H46" s="420"/>
      <c r="I46" s="420"/>
      <c r="J46" s="420"/>
      <c r="K46" s="420"/>
      <c r="L46" s="420"/>
      <c r="M46" s="420"/>
      <c r="N46" s="420"/>
      <c r="O46" s="420"/>
      <c r="P46" s="420"/>
      <c r="Q46" s="420"/>
      <c r="R46" s="420"/>
      <c r="S46" s="420"/>
      <c r="T46" s="420"/>
      <c r="U46" s="420"/>
      <c r="V46" s="420"/>
      <c r="W46" s="420"/>
      <c r="X46" s="420"/>
      <c r="Y46" s="420"/>
      <c r="Z46" s="420"/>
      <c r="AA46" s="421"/>
    </row>
    <row r="47" spans="1:52">
      <c r="A47" s="404" t="s">
        <v>189</v>
      </c>
      <c r="B47" s="405"/>
      <c r="C47" s="405"/>
      <c r="D47" s="405"/>
      <c r="E47" s="405"/>
      <c r="F47" s="405"/>
      <c r="G47" s="405"/>
      <c r="H47" s="405"/>
      <c r="I47" s="405"/>
      <c r="J47" s="405"/>
      <c r="K47" s="405"/>
      <c r="L47" s="405"/>
      <c r="M47" s="405"/>
      <c r="N47" s="405"/>
      <c r="O47" s="405"/>
      <c r="P47" s="405"/>
      <c r="Q47" s="405"/>
      <c r="R47" s="405"/>
      <c r="S47" s="405"/>
      <c r="T47" s="405"/>
      <c r="U47" s="405"/>
      <c r="V47" s="405"/>
      <c r="W47" s="405"/>
      <c r="X47" s="405"/>
      <c r="Y47" s="405"/>
      <c r="Z47" s="405"/>
      <c r="AA47" s="406"/>
    </row>
    <row r="48" spans="1:52">
      <c r="A48" s="268" t="s">
        <v>190</v>
      </c>
      <c r="B48" s="269"/>
      <c r="C48" s="269"/>
      <c r="D48" s="4"/>
      <c r="E48" s="4"/>
      <c r="F48" s="4"/>
      <c r="G48" s="4"/>
      <c r="H48" s="4"/>
      <c r="I48" s="4"/>
      <c r="J48" s="4"/>
      <c r="K48" s="4"/>
      <c r="L48" s="4"/>
      <c r="M48" s="4"/>
      <c r="N48" s="4"/>
      <c r="O48" s="4"/>
      <c r="P48" s="4"/>
      <c r="Q48" s="4"/>
      <c r="R48" s="4"/>
      <c r="S48" s="4"/>
      <c r="T48" s="4"/>
      <c r="U48" s="4"/>
      <c r="V48" s="4"/>
      <c r="W48" s="4"/>
      <c r="X48" s="4"/>
      <c r="Y48" s="4"/>
      <c r="Z48" s="4"/>
      <c r="AA48" s="5"/>
    </row>
    <row r="49" spans="1:27">
      <c r="A49" s="271" t="s">
        <v>191</v>
      </c>
      <c r="B49" s="272"/>
      <c r="C49" s="272"/>
      <c r="D49" s="272"/>
      <c r="E49" s="272"/>
      <c r="F49" s="272"/>
      <c r="G49" s="272"/>
      <c r="H49" s="272"/>
      <c r="I49" s="272"/>
      <c r="J49" s="272"/>
      <c r="K49" s="272"/>
      <c r="L49" s="272"/>
      <c r="M49" s="272"/>
      <c r="N49" s="272"/>
      <c r="O49" s="272"/>
      <c r="P49" s="272"/>
      <c r="Q49" s="272"/>
      <c r="R49" s="272"/>
      <c r="S49" s="272"/>
      <c r="T49" s="272"/>
      <c r="U49" s="272"/>
      <c r="V49" s="272"/>
      <c r="W49" s="272"/>
      <c r="X49" s="272"/>
      <c r="Y49" s="272"/>
      <c r="Z49" s="272"/>
      <c r="AA49" s="273"/>
    </row>
    <row r="50" spans="1:27">
      <c r="A50" s="268" t="s">
        <v>192</v>
      </c>
      <c r="B50" s="269"/>
      <c r="C50" s="269"/>
      <c r="D50" s="269"/>
      <c r="E50" s="269"/>
      <c r="F50" s="269"/>
      <c r="G50" s="4"/>
      <c r="H50" s="4"/>
      <c r="I50" s="4"/>
      <c r="J50" s="4"/>
      <c r="K50" s="4"/>
      <c r="L50" s="4"/>
      <c r="M50" s="4"/>
      <c r="N50" s="4"/>
      <c r="O50" s="4"/>
      <c r="P50" s="4"/>
      <c r="Q50" s="4"/>
      <c r="R50" s="4"/>
      <c r="S50" s="4"/>
      <c r="T50" s="4"/>
      <c r="U50" s="4"/>
      <c r="V50" s="4"/>
      <c r="W50" s="4"/>
      <c r="X50" s="4"/>
      <c r="Y50" s="4"/>
      <c r="Z50" s="4"/>
      <c r="AA50" s="5"/>
    </row>
    <row r="51" spans="1:27">
      <c r="A51" s="271" t="s">
        <v>193</v>
      </c>
      <c r="B51" s="272"/>
      <c r="C51" s="272"/>
      <c r="D51" s="272"/>
      <c r="E51" s="272"/>
      <c r="F51" s="272"/>
      <c r="G51" s="272"/>
      <c r="H51" s="272"/>
      <c r="I51" s="272"/>
      <c r="J51" s="272"/>
      <c r="K51" s="272"/>
      <c r="L51" s="272"/>
      <c r="M51" s="272"/>
      <c r="N51" s="272"/>
      <c r="O51" s="272"/>
      <c r="P51" s="272"/>
      <c r="Q51" s="272"/>
      <c r="R51" s="272"/>
      <c r="S51" s="272"/>
      <c r="T51" s="272"/>
      <c r="U51" s="272"/>
      <c r="V51" s="272"/>
      <c r="W51" s="272"/>
      <c r="X51" s="272"/>
      <c r="Y51" s="272"/>
      <c r="Z51" s="272"/>
      <c r="AA51" s="273"/>
    </row>
    <row r="52" spans="1:27">
      <c r="A52" s="411" t="s">
        <v>194</v>
      </c>
      <c r="B52" s="412"/>
      <c r="C52" s="412"/>
      <c r="D52" s="412"/>
      <c r="E52" s="412"/>
      <c r="F52" s="412"/>
      <c r="G52" s="412"/>
      <c r="H52" s="412"/>
      <c r="I52" s="412"/>
      <c r="J52" s="412"/>
      <c r="K52" s="412"/>
      <c r="L52" s="412"/>
      <c r="M52" s="412"/>
      <c r="N52" s="412"/>
      <c r="O52" s="412"/>
      <c r="P52" s="412"/>
      <c r="Q52" s="412"/>
      <c r="R52" s="412"/>
      <c r="S52" s="412"/>
      <c r="T52" s="412"/>
      <c r="U52" s="412"/>
      <c r="V52" s="412"/>
      <c r="W52" s="412"/>
      <c r="X52" s="412"/>
      <c r="Y52" s="412"/>
      <c r="Z52" s="412"/>
      <c r="AA52" s="413"/>
    </row>
    <row r="53" spans="1:27">
      <c r="A53" s="268" t="s">
        <v>195</v>
      </c>
      <c r="B53" s="269"/>
      <c r="C53" s="269"/>
      <c r="D53" s="269"/>
      <c r="E53" s="269"/>
      <c r="F53" s="269"/>
      <c r="G53" s="4"/>
      <c r="H53" s="4"/>
      <c r="I53" s="4"/>
      <c r="J53" s="4"/>
      <c r="K53" s="4"/>
      <c r="L53" s="4"/>
      <c r="M53" s="4"/>
      <c r="N53" s="4"/>
      <c r="O53" s="4"/>
      <c r="P53" s="4"/>
      <c r="Q53" s="4"/>
      <c r="R53" s="4"/>
      <c r="S53" s="4"/>
      <c r="T53" s="4"/>
      <c r="U53" s="4"/>
      <c r="V53" s="4"/>
      <c r="W53" s="4"/>
      <c r="X53" s="4"/>
      <c r="Y53" s="4"/>
      <c r="Z53" s="4"/>
      <c r="AA53" s="5"/>
    </row>
    <row r="54" spans="1:27">
      <c r="A54" s="271" t="s">
        <v>196</v>
      </c>
      <c r="B54" s="272"/>
      <c r="C54" s="272"/>
      <c r="D54" s="272"/>
      <c r="E54" s="272"/>
      <c r="F54" s="272"/>
      <c r="G54" s="272"/>
      <c r="H54" s="272"/>
      <c r="I54" s="272"/>
      <c r="J54" s="272"/>
      <c r="K54" s="272"/>
      <c r="L54" s="272"/>
      <c r="M54" s="272"/>
      <c r="N54" s="272"/>
      <c r="O54" s="272"/>
      <c r="P54" s="272"/>
      <c r="Q54" s="272"/>
      <c r="R54" s="272"/>
      <c r="S54" s="272"/>
      <c r="T54" s="272"/>
      <c r="U54" s="272"/>
      <c r="V54" s="272"/>
      <c r="W54" s="272"/>
      <c r="X54" s="272"/>
      <c r="Y54" s="272"/>
      <c r="Z54" s="272"/>
      <c r="AA54" s="273"/>
    </row>
    <row r="55" spans="1:27">
      <c r="A55" s="268" t="s">
        <v>197</v>
      </c>
      <c r="B55" s="269"/>
      <c r="C55" s="269"/>
      <c r="D55" s="269"/>
      <c r="E55" s="269"/>
      <c r="F55" s="269"/>
      <c r="G55" s="4"/>
      <c r="H55" s="4"/>
      <c r="I55" s="4"/>
      <c r="J55" s="4"/>
      <c r="K55" s="4"/>
      <c r="L55" s="4"/>
      <c r="M55" s="4"/>
      <c r="N55" s="4"/>
      <c r="O55" s="4"/>
      <c r="P55" s="4"/>
      <c r="Q55" s="4"/>
      <c r="R55" s="4"/>
      <c r="S55" s="4"/>
      <c r="T55" s="4"/>
      <c r="U55" s="4"/>
      <c r="V55" s="4"/>
      <c r="W55" s="4"/>
      <c r="X55" s="4"/>
      <c r="Y55" s="4"/>
      <c r="Z55" s="4"/>
      <c r="AA55" s="5"/>
    </row>
    <row r="56" spans="1:27">
      <c r="A56" s="271" t="s">
        <v>198</v>
      </c>
      <c r="B56" s="272"/>
      <c r="C56" s="272"/>
      <c r="D56" s="272"/>
      <c r="E56" s="272"/>
      <c r="F56" s="272"/>
      <c r="G56" s="272"/>
      <c r="H56" s="272"/>
      <c r="I56" s="272"/>
      <c r="J56" s="272"/>
      <c r="K56" s="272"/>
      <c r="L56" s="272"/>
      <c r="M56" s="272"/>
      <c r="N56" s="272"/>
      <c r="O56" s="272"/>
      <c r="P56" s="272"/>
      <c r="Q56" s="272"/>
      <c r="R56" s="272"/>
      <c r="S56" s="272"/>
      <c r="T56" s="272"/>
      <c r="U56" s="272"/>
      <c r="V56" s="272"/>
      <c r="W56" s="272"/>
      <c r="X56" s="272"/>
      <c r="Y56" s="272"/>
      <c r="Z56" s="272"/>
      <c r="AA56" s="273"/>
    </row>
    <row r="57" spans="1:27">
      <c r="A57" s="268" t="s">
        <v>199</v>
      </c>
      <c r="B57" s="269"/>
      <c r="C57" s="269"/>
      <c r="D57" s="269"/>
      <c r="E57" s="269"/>
      <c r="F57" s="4"/>
      <c r="G57" s="4"/>
      <c r="H57" s="4"/>
      <c r="I57" s="4"/>
      <c r="J57" s="4"/>
      <c r="K57" s="4"/>
      <c r="L57" s="4"/>
      <c r="M57" s="4"/>
      <c r="N57" s="4"/>
      <c r="O57" s="4"/>
      <c r="P57" s="4"/>
      <c r="Q57" s="4"/>
      <c r="R57" s="4"/>
      <c r="S57" s="4"/>
      <c r="T57" s="4"/>
      <c r="U57" s="4"/>
      <c r="V57" s="4"/>
      <c r="W57" s="4"/>
      <c r="X57" s="4"/>
      <c r="Y57" s="4"/>
      <c r="Z57" s="4"/>
      <c r="AA57" s="5"/>
    </row>
    <row r="58" spans="1:27">
      <c r="A58" s="271" t="s">
        <v>200</v>
      </c>
      <c r="B58" s="272"/>
      <c r="C58" s="272"/>
      <c r="D58" s="272"/>
      <c r="E58" s="272"/>
      <c r="F58" s="272"/>
      <c r="G58" s="272"/>
      <c r="H58" s="272"/>
      <c r="I58" s="272"/>
      <c r="J58" s="272"/>
      <c r="K58" s="272"/>
      <c r="L58" s="272"/>
      <c r="M58" s="272"/>
      <c r="N58" s="272"/>
      <c r="O58" s="272"/>
      <c r="P58" s="272"/>
      <c r="Q58" s="272"/>
      <c r="R58" s="272"/>
      <c r="S58" s="272"/>
      <c r="T58" s="272"/>
      <c r="U58" s="272"/>
      <c r="V58" s="272"/>
      <c r="W58" s="272"/>
      <c r="X58" s="272"/>
      <c r="Y58" s="272"/>
      <c r="Z58" s="272"/>
      <c r="AA58" s="273"/>
    </row>
    <row r="59" spans="1:27">
      <c r="A59" s="268" t="s">
        <v>201</v>
      </c>
      <c r="B59" s="269"/>
      <c r="C59" s="269"/>
      <c r="D59" s="4"/>
      <c r="E59" s="4"/>
      <c r="F59" s="4"/>
      <c r="G59" s="4"/>
      <c r="H59" s="4"/>
      <c r="I59" s="4"/>
      <c r="J59" s="4"/>
      <c r="K59" s="4"/>
      <c r="L59" s="4"/>
      <c r="M59" s="4"/>
      <c r="N59" s="4"/>
      <c r="O59" s="4"/>
      <c r="P59" s="4"/>
      <c r="Q59" s="4"/>
      <c r="R59" s="4"/>
      <c r="S59" s="4"/>
      <c r="T59" s="4"/>
      <c r="U59" s="4"/>
      <c r="V59" s="4"/>
      <c r="W59" s="4"/>
      <c r="X59" s="4"/>
      <c r="Y59" s="4"/>
      <c r="Z59" s="4"/>
      <c r="AA59" s="5"/>
    </row>
    <row r="60" spans="1:27">
      <c r="A60" s="271" t="s">
        <v>202</v>
      </c>
      <c r="B60" s="272"/>
      <c r="C60" s="272"/>
      <c r="D60" s="272"/>
      <c r="E60" s="272"/>
      <c r="F60" s="272"/>
      <c r="G60" s="272"/>
      <c r="H60" s="272"/>
      <c r="I60" s="272"/>
      <c r="J60" s="272"/>
      <c r="K60" s="272"/>
      <c r="L60" s="272"/>
      <c r="M60" s="272"/>
      <c r="N60" s="272"/>
      <c r="O60" s="272"/>
      <c r="P60" s="272"/>
      <c r="Q60" s="272"/>
      <c r="R60" s="272"/>
      <c r="S60" s="272"/>
      <c r="T60" s="272"/>
      <c r="U60" s="272"/>
      <c r="V60" s="272"/>
      <c r="W60" s="272"/>
      <c r="X60" s="272"/>
      <c r="Y60" s="272"/>
      <c r="Z60" s="272"/>
      <c r="AA60" s="273"/>
    </row>
    <row r="61" spans="1:27">
      <c r="A61" s="268" t="s">
        <v>40</v>
      </c>
      <c r="B61" s="269"/>
      <c r="C61" s="269"/>
      <c r="D61" s="269"/>
      <c r="E61" s="269"/>
      <c r="F61" s="269"/>
      <c r="G61" s="269"/>
      <c r="H61" s="4"/>
      <c r="I61" s="4"/>
      <c r="J61" s="4"/>
      <c r="K61" s="4"/>
      <c r="L61" s="4"/>
      <c r="M61" s="4"/>
      <c r="N61" s="4"/>
      <c r="O61" s="4"/>
      <c r="P61" s="4"/>
      <c r="Q61" s="4"/>
      <c r="R61" s="4"/>
      <c r="S61" s="4"/>
      <c r="T61" s="4"/>
      <c r="U61" s="4"/>
      <c r="V61" s="4"/>
      <c r="W61" s="4"/>
      <c r="X61" s="4"/>
      <c r="Y61" s="4"/>
      <c r="Z61" s="4"/>
      <c r="AA61" s="5"/>
    </row>
    <row r="62" spans="1:27">
      <c r="A62" s="271" t="s">
        <v>41</v>
      </c>
      <c r="B62" s="272"/>
      <c r="C62" s="272"/>
      <c r="D62" s="272"/>
      <c r="E62" s="272"/>
      <c r="F62" s="272"/>
      <c r="G62" s="272"/>
      <c r="H62" s="272"/>
      <c r="I62" s="272"/>
      <c r="J62" s="272"/>
      <c r="K62" s="272"/>
      <c r="L62" s="272"/>
      <c r="M62" s="272"/>
      <c r="N62" s="272"/>
      <c r="O62" s="272"/>
      <c r="P62" s="272"/>
      <c r="Q62" s="272"/>
      <c r="R62" s="272"/>
      <c r="S62" s="272"/>
      <c r="T62" s="272"/>
      <c r="U62" s="272"/>
      <c r="V62" s="272"/>
      <c r="W62" s="272"/>
      <c r="X62" s="272"/>
      <c r="Y62" s="272"/>
      <c r="Z62" s="272"/>
      <c r="AA62" s="273"/>
    </row>
    <row r="63" spans="1:27">
      <c r="A63" s="407" t="s">
        <v>42</v>
      </c>
      <c r="B63" s="408"/>
      <c r="C63" s="408"/>
      <c r="D63" s="408"/>
      <c r="E63" s="408"/>
      <c r="F63" s="408"/>
      <c r="G63" s="408"/>
      <c r="H63" s="408"/>
      <c r="I63" s="408"/>
      <c r="J63" s="408"/>
      <c r="K63" s="408"/>
      <c r="L63" s="408"/>
      <c r="M63" s="408"/>
      <c r="N63" s="408"/>
      <c r="O63" s="408"/>
      <c r="P63" s="408"/>
      <c r="Q63" s="408"/>
      <c r="R63" s="408"/>
      <c r="S63" s="408"/>
      <c r="T63" s="408"/>
      <c r="U63" s="408"/>
      <c r="V63" s="169"/>
      <c r="W63" s="169"/>
      <c r="X63" s="169"/>
      <c r="Y63" s="169"/>
      <c r="Z63" s="169"/>
      <c r="AA63" s="170"/>
    </row>
  </sheetData>
  <mergeCells count="82">
    <mergeCell ref="AD36:AF36"/>
    <mergeCell ref="AD37:AF37"/>
    <mergeCell ref="A30:F30"/>
    <mergeCell ref="A32:F32"/>
    <mergeCell ref="A31:F31"/>
    <mergeCell ref="A33:AA33"/>
    <mergeCell ref="A34:F34"/>
    <mergeCell ref="G34:Z35"/>
    <mergeCell ref="AA34:AA43"/>
    <mergeCell ref="A35:B35"/>
    <mergeCell ref="C35:E35"/>
    <mergeCell ref="A36:B36"/>
    <mergeCell ref="C36:E36"/>
    <mergeCell ref="A42:B42"/>
    <mergeCell ref="A39:F39"/>
    <mergeCell ref="G39:Z40"/>
    <mergeCell ref="A6:AA6"/>
    <mergeCell ref="G18:Z18"/>
    <mergeCell ref="A18:F18"/>
    <mergeCell ref="G14:Z14"/>
    <mergeCell ref="G12:Z12"/>
    <mergeCell ref="A12:B17"/>
    <mergeCell ref="C12:C17"/>
    <mergeCell ref="D12:F17"/>
    <mergeCell ref="G16:Z16"/>
    <mergeCell ref="A7:B7"/>
    <mergeCell ref="C7:D7"/>
    <mergeCell ref="F7:AA7"/>
    <mergeCell ref="A8:B8"/>
    <mergeCell ref="C8:D8"/>
    <mergeCell ref="F8:AA8"/>
    <mergeCell ref="A9:AA9"/>
    <mergeCell ref="A1:AA1"/>
    <mergeCell ref="A2:AA2"/>
    <mergeCell ref="A3:AA3"/>
    <mergeCell ref="A4:AA4"/>
    <mergeCell ref="A5:AA5"/>
    <mergeCell ref="A10:AA10"/>
    <mergeCell ref="A11:AA11"/>
    <mergeCell ref="AA13:AA17"/>
    <mergeCell ref="A27:AA27"/>
    <mergeCell ref="D28:F28"/>
    <mergeCell ref="D26:F26"/>
    <mergeCell ref="D25:F25"/>
    <mergeCell ref="D24:F24"/>
    <mergeCell ref="D23:F23"/>
    <mergeCell ref="D22:F22"/>
    <mergeCell ref="D21:F21"/>
    <mergeCell ref="D20:F20"/>
    <mergeCell ref="D19:F19"/>
    <mergeCell ref="A40:B40"/>
    <mergeCell ref="C40:E40"/>
    <mergeCell ref="A37:B37"/>
    <mergeCell ref="C37:E37"/>
    <mergeCell ref="A38:B38"/>
    <mergeCell ref="C38:E38"/>
    <mergeCell ref="A41:B41"/>
    <mergeCell ref="C41:E41"/>
    <mergeCell ref="C42:E42"/>
    <mergeCell ref="A43:B43"/>
    <mergeCell ref="C43:E43"/>
    <mergeCell ref="A53:F53"/>
    <mergeCell ref="A44:AA44"/>
    <mergeCell ref="A45:AA45"/>
    <mergeCell ref="A46:AA46"/>
    <mergeCell ref="A47:AA47"/>
    <mergeCell ref="A60:AA60"/>
    <mergeCell ref="A61:G61"/>
    <mergeCell ref="A62:AA62"/>
    <mergeCell ref="A63:U63"/>
    <mergeCell ref="D29:F29"/>
    <mergeCell ref="A54:AA54"/>
    <mergeCell ref="A55:F55"/>
    <mergeCell ref="A56:AA56"/>
    <mergeCell ref="A57:E57"/>
    <mergeCell ref="A58:AA58"/>
    <mergeCell ref="A59:C59"/>
    <mergeCell ref="A48:C48"/>
    <mergeCell ref="A49:AA49"/>
    <mergeCell ref="A50:F50"/>
    <mergeCell ref="A51:AA51"/>
    <mergeCell ref="A52:AA52"/>
  </mergeCells>
  <dataValidations count="1">
    <dataValidation type="list" allowBlank="1" showInputMessage="1" showErrorMessage="1" sqref="G19:Z26 G28:Z29" xr:uid="{4A58ECAE-5F50-46D0-8F5E-F710E145F7E7}">
      <formula1>"Yes, No"</formula1>
    </dataValidation>
  </dataValidations>
  <hyperlinks>
    <hyperlink ref="A48" r:id="rId1" display="https://www.hedgelink.org.uk/cms/cms_content/files/89_hedgerow-survey-handbook.pdf" xr:uid="{05B8EB31-68AD-42D0-AFF7-7CFB348B9EF8}"/>
    <hyperlink ref="A50" r:id="rId2" display="http://publications.naturalengland.org.uk/publication/5565675205820416" xr:uid="{3BDC619D-77D2-4CED-8C30-A5CDBDB063A3}"/>
    <hyperlink ref="A53" r:id="rId3" display="https://hub.jncc.gov.uk/assets/cc1e96f8-b105-4dd0-bd87-4a4f60449907" xr:uid="{29CC6354-9ABD-4926-830B-7098A6DCB87A}"/>
    <hyperlink ref="A55" r:id="rId4" display="https://bsbi.org/definitions-wild-native-or-alien" xr:uid="{60BAC528-F8BA-4928-9A70-8C6C71C8D191}"/>
    <hyperlink ref="A57" r:id="rId5" display="https://plantatlas.brc.ac.uk/content/acknowledgements" xr:uid="{24D54094-AF9A-4563-A97C-4128E6ABBECA}"/>
    <hyperlink ref="A59" r:id="rId6" display="https://www.nonnativespecies.org/" xr:uid="{78EC4721-C8E0-431D-A053-88D39A927F04}"/>
    <hyperlink ref="A61" r:id="rId7" display="https://assets.publishing.service.gov.uk/government/uploads/system/uploads/attachment_data/file/1079036/Keepers_of_time_woodlands_and_trees_policy_England.pdf" xr:uid="{0A110E9F-C75B-4321-9186-ADFA54FAAAFD}"/>
    <hyperlink ref="A63" r:id="rId8" display="https://www.gov.uk/guidance/ancient-woodland-ancient-trees-and-veteran-trees-advice-for-making-planning-decisions" xr:uid="{1C16E9F2-01D0-4EAA-9CB6-F72D26A17CD0}"/>
    <hyperlink ref="A6" r:id="rId9" display="https://ukhab.org/" xr:uid="{CF458F97-D9FA-4CC7-AFB4-DEA35D29802D}"/>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D79387D5-4717-47B6-A0BF-3E3C90FB7EA8}">
          <x14:formula1>
            <xm:f>Sheet2!$A$1:$A$8</xm:f>
          </x14:formula1>
          <xm:sqref>G13:Z13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D2ECE-39CA-4330-B51B-501A3A6FFE43}">
  <sheetPr>
    <tabColor theme="6" tint="-0.249977111117893"/>
  </sheetPr>
  <dimension ref="A1:X32"/>
  <sheetViews>
    <sheetView topLeftCell="A5" zoomScale="55" zoomScaleNormal="55" workbookViewId="0">
      <selection activeCell="AD3" sqref="AD3"/>
    </sheetView>
  </sheetViews>
  <sheetFormatPr defaultRowHeight="14.4"/>
  <cols>
    <col min="1" max="1" width="3" customWidth="1"/>
    <col min="2" max="2" width="29.5546875" customWidth="1"/>
    <col min="3" max="3" width="29.77734375" customWidth="1"/>
    <col min="4" max="23" width="11.77734375" customWidth="1"/>
    <col min="24" max="24" width="13.21875" customWidth="1"/>
  </cols>
  <sheetData>
    <row r="1" spans="1:24">
      <c r="A1" s="521" t="s">
        <v>232</v>
      </c>
      <c r="B1" s="522"/>
      <c r="C1" s="522"/>
      <c r="D1" s="522"/>
      <c r="E1" s="522"/>
      <c r="F1" s="522"/>
      <c r="G1" s="522"/>
      <c r="H1" s="522"/>
      <c r="I1" s="522"/>
      <c r="J1" s="522"/>
      <c r="K1" s="522"/>
      <c r="L1" s="522"/>
      <c r="M1" s="522"/>
      <c r="N1" s="522"/>
      <c r="O1" s="522"/>
      <c r="P1" s="522"/>
      <c r="Q1" s="522"/>
      <c r="R1" s="522"/>
      <c r="S1" s="522"/>
      <c r="T1" s="522"/>
      <c r="U1" s="522"/>
      <c r="V1" s="522"/>
      <c r="W1" s="522"/>
      <c r="X1" s="522"/>
    </row>
    <row r="2" spans="1:24">
      <c r="A2" s="297" t="s">
        <v>1</v>
      </c>
      <c r="B2" s="298"/>
      <c r="C2" s="298"/>
      <c r="D2" s="298"/>
      <c r="E2" s="298"/>
      <c r="F2" s="298"/>
      <c r="G2" s="298"/>
      <c r="H2" s="298"/>
      <c r="I2" s="298"/>
      <c r="J2" s="298"/>
      <c r="K2" s="298"/>
      <c r="L2" s="298"/>
      <c r="M2" s="298"/>
      <c r="N2" s="298"/>
      <c r="O2" s="298"/>
      <c r="P2" s="298"/>
      <c r="Q2" s="298"/>
      <c r="R2" s="298"/>
      <c r="S2" s="298"/>
      <c r="T2" s="298"/>
      <c r="U2" s="298"/>
      <c r="V2" s="298"/>
      <c r="W2" s="298"/>
      <c r="X2" s="299"/>
    </row>
    <row r="3" spans="1:24" ht="102" customHeight="1">
      <c r="A3" s="294" t="s">
        <v>233</v>
      </c>
      <c r="B3" s="295"/>
      <c r="C3" s="295"/>
      <c r="D3" s="295"/>
      <c r="E3" s="295"/>
      <c r="F3" s="295"/>
      <c r="G3" s="295"/>
      <c r="H3" s="295"/>
      <c r="I3" s="295"/>
      <c r="J3" s="295"/>
      <c r="K3" s="295"/>
      <c r="L3" s="295"/>
      <c r="M3" s="295"/>
      <c r="N3" s="295"/>
      <c r="O3" s="295"/>
      <c r="P3" s="295"/>
      <c r="Q3" s="295"/>
      <c r="R3" s="295"/>
      <c r="S3" s="295"/>
      <c r="T3" s="295"/>
      <c r="U3" s="295"/>
      <c r="V3" s="295"/>
      <c r="W3" s="295"/>
      <c r="X3" s="296"/>
    </row>
    <row r="4" spans="1:24">
      <c r="A4" s="297" t="s">
        <v>3</v>
      </c>
      <c r="B4" s="298"/>
      <c r="C4" s="298"/>
      <c r="D4" s="298"/>
      <c r="E4" s="298"/>
      <c r="F4" s="298"/>
      <c r="G4" s="298"/>
      <c r="H4" s="298"/>
      <c r="I4" s="298"/>
      <c r="J4" s="298"/>
      <c r="K4" s="298"/>
      <c r="L4" s="298"/>
      <c r="M4" s="298"/>
      <c r="N4" s="298"/>
      <c r="O4" s="298"/>
      <c r="P4" s="298"/>
      <c r="Q4" s="298"/>
      <c r="R4" s="298"/>
      <c r="S4" s="298"/>
      <c r="T4" s="298"/>
      <c r="U4" s="298"/>
      <c r="V4" s="298"/>
      <c r="W4" s="298"/>
      <c r="X4" s="299"/>
    </row>
    <row r="5" spans="1:24" ht="70.2" customHeight="1">
      <c r="A5" s="257"/>
      <c r="B5" s="258"/>
      <c r="C5" s="258"/>
      <c r="D5" s="258"/>
      <c r="E5" s="258"/>
      <c r="F5" s="258"/>
      <c r="G5" s="258"/>
      <c r="H5" s="258"/>
      <c r="I5" s="258"/>
      <c r="J5" s="258"/>
      <c r="K5" s="258"/>
      <c r="L5" s="258"/>
      <c r="M5" s="258"/>
      <c r="N5" s="258"/>
      <c r="O5" s="258"/>
      <c r="P5" s="258"/>
      <c r="Q5" s="258"/>
      <c r="R5" s="258"/>
      <c r="S5" s="258"/>
      <c r="T5" s="258"/>
      <c r="U5" s="258"/>
      <c r="V5" s="258"/>
      <c r="W5" s="258"/>
      <c r="X5" s="259"/>
    </row>
    <row r="6" spans="1:24" ht="48" customHeight="1">
      <c r="A6" s="241" t="s">
        <v>234</v>
      </c>
      <c r="B6" s="290"/>
      <c r="C6" s="290"/>
      <c r="D6" s="290"/>
      <c r="E6" s="290"/>
      <c r="F6" s="290"/>
      <c r="G6" s="290"/>
      <c r="H6" s="290"/>
      <c r="I6" s="290"/>
      <c r="J6" s="290"/>
      <c r="K6" s="290"/>
      <c r="L6" s="290"/>
      <c r="M6" s="290"/>
      <c r="N6" s="290"/>
      <c r="O6" s="290"/>
      <c r="P6" s="290"/>
      <c r="Q6" s="290"/>
      <c r="R6" s="290"/>
      <c r="S6" s="290"/>
      <c r="T6" s="290"/>
      <c r="U6" s="290"/>
      <c r="V6" s="290"/>
      <c r="W6" s="290"/>
      <c r="X6" s="242"/>
    </row>
    <row r="7" spans="1:24" ht="68.400000000000006" customHeight="1">
      <c r="A7" s="303" t="s">
        <v>8</v>
      </c>
      <c r="B7" s="304"/>
      <c r="C7" s="337" t="str">
        <f>'SURVEY COVER SHEET '!D4&amp;" - "&amp;'SURVEY COVER SHEET '!D2</f>
        <v>On-site - Reading Gateway</v>
      </c>
      <c r="D7" s="338" t="s">
        <v>9</v>
      </c>
      <c r="E7" s="338"/>
      <c r="F7" s="339" t="str">
        <f>TEXT('SURVEY COVER SHEET '!$B$2,"dd/mm/yyyy")&amp;" - "&amp;'SURVEY COVER SHEET '!$B$4</f>
        <v>19/03/2026 - Ben Wagstffe</v>
      </c>
      <c r="G7" s="339"/>
      <c r="H7" s="339"/>
      <c r="I7" s="339"/>
      <c r="J7" s="339"/>
      <c r="K7" s="339"/>
      <c r="L7" s="339"/>
      <c r="M7" s="339"/>
      <c r="N7" s="339"/>
      <c r="O7" s="339"/>
      <c r="P7" s="339"/>
      <c r="Q7" s="339"/>
      <c r="R7" s="339"/>
      <c r="S7" s="339"/>
      <c r="T7" s="339"/>
      <c r="U7" s="339"/>
      <c r="V7" s="339"/>
      <c r="W7" s="339"/>
      <c r="X7" s="339"/>
    </row>
    <row r="8" spans="1:24" ht="66" customHeight="1">
      <c r="A8" s="305"/>
      <c r="B8" s="306"/>
      <c r="C8" s="201"/>
      <c r="D8" s="340" t="s">
        <v>10</v>
      </c>
      <c r="E8" s="340"/>
      <c r="F8" s="341"/>
      <c r="G8" s="341"/>
      <c r="H8" s="341"/>
      <c r="I8" s="341"/>
      <c r="J8" s="341"/>
      <c r="K8" s="341"/>
      <c r="L8" s="341"/>
      <c r="M8" s="341"/>
      <c r="N8" s="341"/>
      <c r="O8" s="341"/>
      <c r="P8" s="341"/>
      <c r="Q8" s="341"/>
      <c r="R8" s="341"/>
      <c r="S8" s="341"/>
      <c r="T8" s="341"/>
      <c r="U8" s="341"/>
      <c r="V8" s="341"/>
      <c r="W8" s="341"/>
      <c r="X8" s="341"/>
    </row>
    <row r="9" spans="1:24">
      <c r="A9" s="340" t="s">
        <v>11</v>
      </c>
      <c r="B9" s="340"/>
      <c r="C9" s="523"/>
      <c r="D9" s="285" t="s">
        <v>81</v>
      </c>
      <c r="E9" s="312"/>
      <c r="F9" s="312"/>
      <c r="G9" s="312"/>
      <c r="H9" s="312"/>
      <c r="I9" s="312"/>
      <c r="J9" s="312"/>
      <c r="K9" s="312"/>
      <c r="L9" s="312"/>
      <c r="M9" s="312"/>
      <c r="N9" s="312"/>
      <c r="O9" s="312"/>
      <c r="P9" s="312"/>
      <c r="Q9" s="312"/>
      <c r="R9" s="312"/>
      <c r="S9" s="312"/>
      <c r="T9" s="312"/>
      <c r="U9" s="312"/>
      <c r="V9" s="312"/>
      <c r="W9" s="312"/>
      <c r="X9" s="215"/>
    </row>
    <row r="10" spans="1:24" ht="98.4" customHeight="1">
      <c r="A10" s="340"/>
      <c r="B10" s="340"/>
      <c r="C10" s="524"/>
      <c r="D10" s="167"/>
      <c r="E10" s="167"/>
      <c r="F10" s="167"/>
      <c r="G10" s="167"/>
      <c r="H10" s="167"/>
      <c r="I10" s="167"/>
      <c r="J10" s="167"/>
      <c r="K10" s="167"/>
      <c r="L10" s="167"/>
      <c r="M10" s="167"/>
      <c r="N10" s="167"/>
      <c r="O10" s="167"/>
      <c r="P10" s="167"/>
      <c r="Q10" s="167"/>
      <c r="R10" s="167"/>
      <c r="S10" s="167"/>
      <c r="T10" s="167"/>
      <c r="U10" s="167"/>
      <c r="V10" s="167"/>
      <c r="W10" s="167"/>
      <c r="X10" s="216"/>
    </row>
    <row r="11" spans="1:24">
      <c r="A11" s="340"/>
      <c r="B11" s="340"/>
      <c r="C11" s="524"/>
      <c r="D11" s="285" t="s">
        <v>12</v>
      </c>
      <c r="E11" s="312"/>
      <c r="F11" s="312"/>
      <c r="G11" s="312"/>
      <c r="H11" s="312"/>
      <c r="I11" s="312"/>
      <c r="J11" s="312"/>
      <c r="K11" s="312"/>
      <c r="L11" s="312"/>
      <c r="M11" s="312"/>
      <c r="N11" s="312"/>
      <c r="O11" s="312"/>
      <c r="P11" s="312"/>
      <c r="Q11" s="312"/>
      <c r="R11" s="312"/>
      <c r="S11" s="312"/>
      <c r="T11" s="312"/>
      <c r="U11" s="312"/>
      <c r="V11" s="312"/>
      <c r="W11" s="312"/>
      <c r="X11" s="216"/>
    </row>
    <row r="12" spans="1:24" ht="31.2" customHeight="1">
      <c r="A12" s="340"/>
      <c r="B12" s="340"/>
      <c r="C12" s="524"/>
      <c r="D12" s="167"/>
      <c r="E12" s="167"/>
      <c r="F12" s="167"/>
      <c r="G12" s="167"/>
      <c r="H12" s="167"/>
      <c r="I12" s="167"/>
      <c r="J12" s="167"/>
      <c r="K12" s="167"/>
      <c r="L12" s="167"/>
      <c r="M12" s="167"/>
      <c r="N12" s="167"/>
      <c r="O12" s="167"/>
      <c r="P12" s="167"/>
      <c r="Q12" s="167"/>
      <c r="R12" s="167"/>
      <c r="S12" s="167"/>
      <c r="T12" s="167"/>
      <c r="U12" s="167"/>
      <c r="V12" s="167"/>
      <c r="W12" s="167"/>
      <c r="X12" s="216"/>
    </row>
    <row r="13" spans="1:24">
      <c r="A13" s="340"/>
      <c r="B13" s="340"/>
      <c r="C13" s="525"/>
      <c r="D13" s="285" t="s">
        <v>13</v>
      </c>
      <c r="E13" s="312"/>
      <c r="F13" s="312"/>
      <c r="G13" s="312"/>
      <c r="H13" s="312"/>
      <c r="I13" s="312"/>
      <c r="J13" s="312"/>
      <c r="K13" s="312"/>
      <c r="L13" s="312"/>
      <c r="M13" s="312"/>
      <c r="N13" s="312"/>
      <c r="O13" s="312"/>
      <c r="P13" s="312"/>
      <c r="Q13" s="312"/>
      <c r="R13" s="312"/>
      <c r="S13" s="312"/>
      <c r="T13" s="312"/>
      <c r="U13" s="312"/>
      <c r="V13" s="312"/>
      <c r="W13" s="312"/>
      <c r="X13" s="216"/>
    </row>
    <row r="14" spans="1:24" ht="44.4" customHeight="1">
      <c r="A14" s="228" t="s">
        <v>14</v>
      </c>
      <c r="B14" s="228"/>
      <c r="C14" s="228"/>
      <c r="D14" s="167"/>
      <c r="E14" s="167"/>
      <c r="F14" s="167"/>
      <c r="G14" s="167"/>
      <c r="H14" s="167"/>
      <c r="I14" s="167"/>
      <c r="J14" s="167"/>
      <c r="K14" s="167"/>
      <c r="L14" s="167"/>
      <c r="M14" s="167"/>
      <c r="N14" s="167"/>
      <c r="O14" s="167"/>
      <c r="P14" s="167"/>
      <c r="Q14" s="167"/>
      <c r="R14" s="167"/>
      <c r="S14" s="167"/>
      <c r="T14" s="167"/>
      <c r="U14" s="167"/>
      <c r="V14" s="167"/>
      <c r="W14" s="167"/>
      <c r="X14" s="217"/>
    </row>
    <row r="15" spans="1:24" ht="41.4">
      <c r="A15" s="228"/>
      <c r="B15" s="228"/>
      <c r="C15" s="228"/>
      <c r="D15" s="222" t="s">
        <v>15</v>
      </c>
      <c r="E15" s="223"/>
      <c r="F15" s="223"/>
      <c r="G15" s="223"/>
      <c r="H15" s="223"/>
      <c r="I15" s="223"/>
      <c r="J15" s="223"/>
      <c r="K15" s="223"/>
      <c r="L15" s="223"/>
      <c r="M15" s="223"/>
      <c r="N15" s="223"/>
      <c r="O15" s="223"/>
      <c r="P15" s="223"/>
      <c r="Q15" s="223"/>
      <c r="R15" s="223"/>
      <c r="S15" s="223"/>
      <c r="T15" s="223"/>
      <c r="U15" s="223"/>
      <c r="V15" s="223"/>
      <c r="W15" s="223"/>
      <c r="X15" s="2" t="s">
        <v>16</v>
      </c>
    </row>
    <row r="16" spans="1:24" ht="48.6" customHeight="1">
      <c r="A16" s="7" t="s">
        <v>17</v>
      </c>
      <c r="B16" s="241" t="s">
        <v>235</v>
      </c>
      <c r="C16" s="242"/>
      <c r="D16" s="6"/>
      <c r="E16" s="6"/>
      <c r="F16" s="6"/>
      <c r="G16" s="6"/>
      <c r="H16" s="6"/>
      <c r="I16" s="6"/>
      <c r="J16" s="6"/>
      <c r="K16" s="6"/>
      <c r="L16" s="6"/>
      <c r="M16" s="6"/>
      <c r="N16" s="6"/>
      <c r="O16" s="6"/>
      <c r="P16" s="6"/>
      <c r="Q16" s="6"/>
      <c r="R16" s="6"/>
      <c r="S16" s="6"/>
      <c r="T16" s="6"/>
      <c r="U16" s="6"/>
      <c r="V16" s="6"/>
      <c r="W16" s="6"/>
      <c r="X16" s="8"/>
    </row>
    <row r="17" spans="1:24" ht="66.599999999999994" customHeight="1">
      <c r="A17" s="7" t="s">
        <v>19</v>
      </c>
      <c r="B17" s="241" t="s">
        <v>236</v>
      </c>
      <c r="C17" s="242"/>
      <c r="D17" s="6"/>
      <c r="E17" s="6"/>
      <c r="F17" s="6"/>
      <c r="G17" s="6"/>
      <c r="H17" s="6"/>
      <c r="I17" s="6"/>
      <c r="J17" s="6"/>
      <c r="K17" s="6"/>
      <c r="L17" s="6"/>
      <c r="M17" s="6"/>
      <c r="N17" s="6"/>
      <c r="O17" s="6"/>
      <c r="P17" s="6"/>
      <c r="Q17" s="6"/>
      <c r="R17" s="6"/>
      <c r="S17" s="6"/>
      <c r="T17" s="6"/>
      <c r="U17" s="6"/>
      <c r="V17" s="6"/>
      <c r="W17" s="6"/>
      <c r="X17" s="8"/>
    </row>
    <row r="18" spans="1:24" ht="66.599999999999994" customHeight="1">
      <c r="A18" s="7" t="s">
        <v>21</v>
      </c>
      <c r="B18" s="241" t="s">
        <v>237</v>
      </c>
      <c r="C18" s="242"/>
      <c r="D18" s="6"/>
      <c r="E18" s="6"/>
      <c r="F18" s="6"/>
      <c r="G18" s="6"/>
      <c r="H18" s="6"/>
      <c r="I18" s="6"/>
      <c r="J18" s="6"/>
      <c r="K18" s="6"/>
      <c r="L18" s="6"/>
      <c r="M18" s="6"/>
      <c r="N18" s="6"/>
      <c r="O18" s="6"/>
      <c r="P18" s="6"/>
      <c r="Q18" s="6"/>
      <c r="R18" s="6"/>
      <c r="S18" s="6"/>
      <c r="T18" s="6"/>
      <c r="U18" s="6"/>
      <c r="V18" s="6"/>
      <c r="W18" s="6"/>
      <c r="X18" s="8"/>
    </row>
    <row r="19" spans="1:24" ht="66.599999999999994" customHeight="1">
      <c r="A19" s="7" t="s">
        <v>23</v>
      </c>
      <c r="B19" s="241" t="s">
        <v>238</v>
      </c>
      <c r="C19" s="242"/>
      <c r="D19" s="6"/>
      <c r="E19" s="6"/>
      <c r="F19" s="6"/>
      <c r="G19" s="6"/>
      <c r="H19" s="6"/>
      <c r="I19" s="6"/>
      <c r="J19" s="6"/>
      <c r="K19" s="6"/>
      <c r="L19" s="6"/>
      <c r="M19" s="6"/>
      <c r="N19" s="6"/>
      <c r="O19" s="6"/>
      <c r="P19" s="6"/>
      <c r="Q19" s="6"/>
      <c r="R19" s="6"/>
      <c r="S19" s="6"/>
      <c r="T19" s="6"/>
      <c r="U19" s="6"/>
      <c r="V19" s="6"/>
      <c r="W19" s="6"/>
      <c r="X19" s="8"/>
    </row>
    <row r="20" spans="1:24" ht="66.599999999999994" customHeight="1">
      <c r="A20" s="7" t="s">
        <v>25</v>
      </c>
      <c r="B20" s="241" t="s">
        <v>239</v>
      </c>
      <c r="C20" s="242"/>
      <c r="D20" s="6"/>
      <c r="E20" s="6"/>
      <c r="F20" s="6"/>
      <c r="G20" s="6"/>
      <c r="H20" s="6"/>
      <c r="I20" s="6"/>
      <c r="J20" s="6"/>
      <c r="K20" s="6"/>
      <c r="L20" s="6"/>
      <c r="M20" s="6"/>
      <c r="N20" s="6"/>
      <c r="O20" s="6"/>
      <c r="P20" s="6"/>
      <c r="Q20" s="6"/>
      <c r="R20" s="6"/>
      <c r="S20" s="6"/>
      <c r="T20" s="6"/>
      <c r="U20" s="6"/>
      <c r="V20" s="6"/>
      <c r="W20" s="6"/>
      <c r="X20" s="8"/>
    </row>
    <row r="21" spans="1:24">
      <c r="A21" s="245" t="s">
        <v>27</v>
      </c>
      <c r="B21" s="246"/>
      <c r="C21" s="329"/>
      <c r="D21" s="126" t="str">
        <f>IF(TRIM(D10)="","",
IF(COUNTA(D16:D20)&lt;5,"",
COUNTIF(D16:D20,"Yes")))</f>
        <v/>
      </c>
      <c r="E21" s="126" t="str">
        <f t="shared" ref="E21:W21" si="0">IF(TRIM(E10)="","",
IF(COUNTA(E16:E20)&lt;5,"",
COUNTIF(E16:E20,"Yes")))</f>
        <v/>
      </c>
      <c r="F21" s="126" t="str">
        <f t="shared" si="0"/>
        <v/>
      </c>
      <c r="G21" s="126" t="str">
        <f t="shared" si="0"/>
        <v/>
      </c>
      <c r="H21" s="126" t="str">
        <f t="shared" si="0"/>
        <v/>
      </c>
      <c r="I21" s="126" t="str">
        <f t="shared" si="0"/>
        <v/>
      </c>
      <c r="J21" s="126" t="str">
        <f t="shared" si="0"/>
        <v/>
      </c>
      <c r="K21" s="126" t="str">
        <f t="shared" si="0"/>
        <v/>
      </c>
      <c r="L21" s="126" t="str">
        <f t="shared" si="0"/>
        <v/>
      </c>
      <c r="M21" s="126" t="str">
        <f t="shared" si="0"/>
        <v/>
      </c>
      <c r="N21" s="126" t="str">
        <f t="shared" si="0"/>
        <v/>
      </c>
      <c r="O21" s="126" t="str">
        <f t="shared" si="0"/>
        <v/>
      </c>
      <c r="P21" s="126" t="str">
        <f t="shared" si="0"/>
        <v/>
      </c>
      <c r="Q21" s="126" t="str">
        <f t="shared" si="0"/>
        <v/>
      </c>
      <c r="R21" s="126" t="str">
        <f t="shared" si="0"/>
        <v/>
      </c>
      <c r="S21" s="126" t="str">
        <f t="shared" si="0"/>
        <v/>
      </c>
      <c r="T21" s="126" t="str">
        <f t="shared" si="0"/>
        <v/>
      </c>
      <c r="U21" s="126" t="str">
        <f t="shared" si="0"/>
        <v/>
      </c>
      <c r="V21" s="126" t="str">
        <f t="shared" si="0"/>
        <v/>
      </c>
      <c r="W21" s="126" t="str">
        <f t="shared" si="0"/>
        <v/>
      </c>
      <c r="X21" s="42"/>
    </row>
    <row r="22" spans="1:24">
      <c r="A22" s="222" t="s">
        <v>28</v>
      </c>
      <c r="B22" s="224"/>
      <c r="C22" s="9" t="s">
        <v>29</v>
      </c>
      <c r="D22" s="330" t="s">
        <v>30</v>
      </c>
      <c r="E22" s="218"/>
      <c r="F22" s="218"/>
      <c r="G22" s="218"/>
      <c r="H22" s="218"/>
      <c r="I22" s="218"/>
      <c r="J22" s="218"/>
      <c r="K22" s="218"/>
      <c r="L22" s="218"/>
      <c r="M22" s="218"/>
      <c r="N22" s="218"/>
      <c r="O22" s="218"/>
      <c r="P22" s="218"/>
      <c r="Q22" s="218"/>
      <c r="R22" s="218"/>
      <c r="S22" s="218"/>
      <c r="T22" s="218"/>
      <c r="U22" s="218"/>
      <c r="V22" s="218"/>
      <c r="W22" s="218"/>
      <c r="X22" s="10"/>
    </row>
    <row r="23" spans="1:24" ht="19.8" customHeight="1">
      <c r="A23" s="375" t="s">
        <v>31</v>
      </c>
      <c r="B23" s="376"/>
      <c r="C23" s="7" t="s">
        <v>32</v>
      </c>
      <c r="D23" s="125" t="str">
        <f>IF(TRIM(D10)="","",
IF(COUNTA(D16:D20)&lt;5,"",
IF(D21=5,"✓","")))</f>
        <v/>
      </c>
      <c r="E23" s="125" t="str">
        <f t="shared" ref="E23:W23" si="1">IF(TRIM(E10)="","",
IF(COUNTA(E16:E20)&lt;5,"",
IF(E21=5,"✓","")))</f>
        <v/>
      </c>
      <c r="F23" s="125" t="str">
        <f t="shared" si="1"/>
        <v/>
      </c>
      <c r="G23" s="125" t="str">
        <f t="shared" si="1"/>
        <v/>
      </c>
      <c r="H23" s="125" t="str">
        <f t="shared" si="1"/>
        <v/>
      </c>
      <c r="I23" s="125" t="str">
        <f t="shared" si="1"/>
        <v/>
      </c>
      <c r="J23" s="125" t="str">
        <f t="shared" si="1"/>
        <v/>
      </c>
      <c r="K23" s="125" t="str">
        <f t="shared" si="1"/>
        <v/>
      </c>
      <c r="L23" s="125" t="str">
        <f t="shared" si="1"/>
        <v/>
      </c>
      <c r="M23" s="125" t="str">
        <f t="shared" si="1"/>
        <v/>
      </c>
      <c r="N23" s="125" t="str">
        <f t="shared" si="1"/>
        <v/>
      </c>
      <c r="O23" s="125" t="str">
        <f t="shared" si="1"/>
        <v/>
      </c>
      <c r="P23" s="125" t="str">
        <f t="shared" si="1"/>
        <v/>
      </c>
      <c r="Q23" s="125" t="str">
        <f t="shared" si="1"/>
        <v/>
      </c>
      <c r="R23" s="125" t="str">
        <f t="shared" si="1"/>
        <v/>
      </c>
      <c r="S23" s="125" t="str">
        <f t="shared" si="1"/>
        <v/>
      </c>
      <c r="T23" s="125" t="str">
        <f t="shared" si="1"/>
        <v/>
      </c>
      <c r="U23" s="125" t="str">
        <f t="shared" si="1"/>
        <v/>
      </c>
      <c r="V23" s="125" t="str">
        <f t="shared" si="1"/>
        <v/>
      </c>
      <c r="W23" s="125" t="str">
        <f t="shared" si="1"/>
        <v/>
      </c>
      <c r="X23" s="11"/>
    </row>
    <row r="24" spans="1:24" ht="19.8" customHeight="1">
      <c r="A24" s="375" t="s">
        <v>33</v>
      </c>
      <c r="B24" s="376"/>
      <c r="C24" s="7" t="s">
        <v>34</v>
      </c>
      <c r="D24" s="125" t="str">
        <f>IF(TRIM(D10)="","",
IF(COUNTA(D16:D20)&lt;5,"",
IF(OR(D21=3,D21=4),"✓","")))</f>
        <v/>
      </c>
      <c r="E24" s="125" t="str">
        <f t="shared" ref="E24:W24" si="2">IF(TRIM(E10)="","",
IF(COUNTA(E16:E20)&lt;5,"",
IF(OR(E21=3,E21=4),"✓","")))</f>
        <v/>
      </c>
      <c r="F24" s="125" t="str">
        <f t="shared" si="2"/>
        <v/>
      </c>
      <c r="G24" s="125" t="str">
        <f t="shared" si="2"/>
        <v/>
      </c>
      <c r="H24" s="125" t="str">
        <f t="shared" si="2"/>
        <v/>
      </c>
      <c r="I24" s="125" t="str">
        <f t="shared" si="2"/>
        <v/>
      </c>
      <c r="J24" s="125" t="str">
        <f t="shared" si="2"/>
        <v/>
      </c>
      <c r="K24" s="125" t="str">
        <f t="shared" si="2"/>
        <v/>
      </c>
      <c r="L24" s="125" t="str">
        <f t="shared" si="2"/>
        <v/>
      </c>
      <c r="M24" s="125" t="str">
        <f t="shared" si="2"/>
        <v/>
      </c>
      <c r="N24" s="125" t="str">
        <f t="shared" si="2"/>
        <v/>
      </c>
      <c r="O24" s="125" t="str">
        <f t="shared" si="2"/>
        <v/>
      </c>
      <c r="P24" s="125" t="str">
        <f t="shared" si="2"/>
        <v/>
      </c>
      <c r="Q24" s="125" t="str">
        <f t="shared" si="2"/>
        <v/>
      </c>
      <c r="R24" s="125" t="str">
        <f t="shared" si="2"/>
        <v/>
      </c>
      <c r="S24" s="125" t="str">
        <f t="shared" si="2"/>
        <v/>
      </c>
      <c r="T24" s="125" t="str">
        <f t="shared" si="2"/>
        <v/>
      </c>
      <c r="U24" s="125" t="str">
        <f t="shared" si="2"/>
        <v/>
      </c>
      <c r="V24" s="125" t="str">
        <f t="shared" si="2"/>
        <v/>
      </c>
      <c r="W24" s="125" t="str">
        <f t="shared" si="2"/>
        <v/>
      </c>
      <c r="X24" s="11"/>
    </row>
    <row r="25" spans="1:24" ht="19.8" customHeight="1">
      <c r="A25" s="375" t="s">
        <v>35</v>
      </c>
      <c r="B25" s="376"/>
      <c r="C25" s="7" t="s">
        <v>36</v>
      </c>
      <c r="D25" s="125" t="str">
        <f>IF(TRIM(D10)="","",
IF(COUNTA(D16:D20)&lt;5,"",
IF(D21&lt;=2,"✓","")))</f>
        <v/>
      </c>
      <c r="E25" s="125" t="str">
        <f t="shared" ref="E25:W25" si="3">IF(TRIM(E10)="","",
IF(COUNTA(E16:E20)&lt;5,"",
IF(E21&lt;=2,"✓","")))</f>
        <v/>
      </c>
      <c r="F25" s="125" t="str">
        <f t="shared" si="3"/>
        <v/>
      </c>
      <c r="G25" s="125" t="str">
        <f t="shared" si="3"/>
        <v/>
      </c>
      <c r="H25" s="125" t="str">
        <f t="shared" si="3"/>
        <v/>
      </c>
      <c r="I25" s="125" t="str">
        <f t="shared" si="3"/>
        <v/>
      </c>
      <c r="J25" s="125" t="str">
        <f t="shared" si="3"/>
        <v/>
      </c>
      <c r="K25" s="125" t="str">
        <f t="shared" si="3"/>
        <v/>
      </c>
      <c r="L25" s="125" t="str">
        <f t="shared" si="3"/>
        <v/>
      </c>
      <c r="M25" s="125" t="str">
        <f t="shared" si="3"/>
        <v/>
      </c>
      <c r="N25" s="125" t="str">
        <f t="shared" si="3"/>
        <v/>
      </c>
      <c r="O25" s="125" t="str">
        <f t="shared" si="3"/>
        <v/>
      </c>
      <c r="P25" s="125" t="str">
        <f t="shared" si="3"/>
        <v/>
      </c>
      <c r="Q25" s="125" t="str">
        <f t="shared" si="3"/>
        <v/>
      </c>
      <c r="R25" s="125" t="str">
        <f t="shared" si="3"/>
        <v/>
      </c>
      <c r="S25" s="125" t="str">
        <f t="shared" si="3"/>
        <v/>
      </c>
      <c r="T25" s="125" t="str">
        <f t="shared" si="3"/>
        <v/>
      </c>
      <c r="U25" s="125" t="str">
        <f t="shared" si="3"/>
        <v/>
      </c>
      <c r="V25" s="125" t="str">
        <f t="shared" si="3"/>
        <v/>
      </c>
      <c r="W25" s="125" t="str">
        <f t="shared" si="3"/>
        <v/>
      </c>
      <c r="X25" s="13"/>
    </row>
    <row r="26" spans="1:24">
      <c r="A26" s="526" t="s">
        <v>37</v>
      </c>
      <c r="B26" s="526"/>
      <c r="C26" s="526"/>
      <c r="D26" s="526"/>
      <c r="E26" s="526"/>
      <c r="F26" s="526"/>
      <c r="G26" s="526"/>
      <c r="H26" s="526"/>
      <c r="I26" s="526"/>
      <c r="J26" s="526"/>
      <c r="K26" s="526"/>
      <c r="L26" s="526"/>
      <c r="M26" s="526"/>
      <c r="N26" s="526"/>
      <c r="O26" s="526"/>
      <c r="P26" s="526"/>
      <c r="Q26" s="526"/>
      <c r="R26" s="526"/>
      <c r="S26" s="526"/>
      <c r="T26" s="526"/>
      <c r="U26" s="526"/>
      <c r="V26" s="526"/>
      <c r="W26" s="526"/>
      <c r="X26" s="526"/>
    </row>
    <row r="27" spans="1:24">
      <c r="A27" s="257"/>
      <c r="B27" s="258"/>
      <c r="C27" s="258"/>
      <c r="D27" s="258"/>
      <c r="E27" s="258"/>
      <c r="F27" s="258"/>
      <c r="G27" s="258"/>
      <c r="H27" s="258"/>
      <c r="I27" s="258"/>
      <c r="J27" s="258"/>
      <c r="K27" s="258"/>
      <c r="L27" s="258"/>
      <c r="M27" s="258"/>
      <c r="N27" s="258"/>
      <c r="O27" s="258"/>
      <c r="P27" s="258"/>
      <c r="Q27" s="258"/>
      <c r="R27" s="258"/>
      <c r="S27" s="258"/>
      <c r="T27" s="258"/>
      <c r="U27" s="258"/>
      <c r="V27" s="258"/>
      <c r="W27" s="258"/>
      <c r="X27" s="259"/>
    </row>
    <row r="28" spans="1:24">
      <c r="A28" s="297" t="s">
        <v>38</v>
      </c>
      <c r="B28" s="298"/>
      <c r="C28" s="298"/>
      <c r="D28" s="298"/>
      <c r="E28" s="298"/>
      <c r="F28" s="298"/>
      <c r="G28" s="298"/>
      <c r="H28" s="298"/>
      <c r="I28" s="298"/>
      <c r="J28" s="298"/>
      <c r="K28" s="298"/>
      <c r="L28" s="298"/>
      <c r="M28" s="298"/>
      <c r="N28" s="298"/>
      <c r="O28" s="298"/>
      <c r="P28" s="298"/>
      <c r="Q28" s="298"/>
      <c r="R28" s="298"/>
      <c r="S28" s="298"/>
      <c r="T28" s="298"/>
      <c r="U28" s="298"/>
      <c r="V28" s="298"/>
      <c r="W28" s="298"/>
      <c r="X28" s="298"/>
    </row>
    <row r="29" spans="1:24" ht="51" customHeight="1">
      <c r="A29" s="262" t="s">
        <v>240</v>
      </c>
      <c r="B29" s="263"/>
      <c r="C29" s="263"/>
      <c r="D29" s="263"/>
      <c r="E29" s="263"/>
      <c r="F29" s="263"/>
      <c r="G29" s="263"/>
      <c r="H29" s="263"/>
      <c r="I29" s="263"/>
      <c r="J29" s="263"/>
      <c r="K29" s="263"/>
      <c r="L29" s="263"/>
      <c r="M29" s="263"/>
      <c r="N29" s="263"/>
      <c r="O29" s="263"/>
      <c r="P29" s="263"/>
      <c r="Q29" s="263"/>
      <c r="R29" s="263"/>
      <c r="S29" s="263"/>
      <c r="T29" s="263"/>
      <c r="U29" s="263"/>
      <c r="V29" s="263"/>
      <c r="W29" s="263"/>
      <c r="X29" s="264"/>
    </row>
    <row r="30" spans="1:24">
      <c r="A30" s="268" t="s">
        <v>40</v>
      </c>
      <c r="B30" s="269"/>
      <c r="C30" s="269"/>
      <c r="D30" s="269"/>
      <c r="E30" s="269"/>
      <c r="F30" s="269"/>
      <c r="G30" s="269"/>
      <c r="H30" s="269"/>
      <c r="I30" s="269"/>
      <c r="J30" s="269"/>
      <c r="K30" s="269"/>
      <c r="L30" s="269"/>
      <c r="M30" s="269"/>
      <c r="N30" s="269"/>
      <c r="O30" s="269"/>
      <c r="P30" s="269"/>
      <c r="Q30" s="269"/>
      <c r="R30" s="269"/>
      <c r="S30" s="269"/>
      <c r="T30" s="269"/>
      <c r="U30" s="40"/>
      <c r="V30" s="40"/>
      <c r="W30" s="40"/>
      <c r="X30" s="41"/>
    </row>
    <row r="31" spans="1:24">
      <c r="A31" s="271" t="s">
        <v>229</v>
      </c>
      <c r="B31" s="272"/>
      <c r="C31" s="272"/>
      <c r="D31" s="272"/>
      <c r="E31" s="272"/>
      <c r="F31" s="272"/>
      <c r="G31" s="272"/>
      <c r="H31" s="272"/>
      <c r="I31" s="272"/>
      <c r="J31" s="272"/>
      <c r="K31" s="272"/>
      <c r="L31" s="272"/>
      <c r="M31" s="272"/>
      <c r="N31" s="272"/>
      <c r="O31" s="272"/>
      <c r="P31" s="272"/>
      <c r="Q31" s="272"/>
      <c r="R31" s="272"/>
      <c r="S31" s="272"/>
      <c r="T31" s="272"/>
      <c r="U31" s="272"/>
      <c r="V31" s="272"/>
      <c r="W31" s="272"/>
      <c r="X31" s="273"/>
    </row>
    <row r="32" spans="1:24">
      <c r="A32" s="407" t="s">
        <v>42</v>
      </c>
      <c r="B32" s="408"/>
      <c r="C32" s="408"/>
      <c r="D32" s="408"/>
      <c r="E32" s="408"/>
      <c r="F32" s="408"/>
      <c r="G32" s="408"/>
      <c r="H32" s="408"/>
      <c r="I32" s="408"/>
      <c r="J32" s="408"/>
      <c r="K32" s="408"/>
      <c r="L32" s="408"/>
      <c r="M32" s="408"/>
      <c r="N32" s="408"/>
      <c r="O32" s="408"/>
      <c r="P32" s="408"/>
      <c r="Q32" s="408"/>
      <c r="R32" s="408"/>
      <c r="S32" s="408"/>
      <c r="T32" s="408"/>
      <c r="U32" s="408"/>
      <c r="V32" s="408"/>
      <c r="W32" s="165"/>
      <c r="X32" s="166"/>
    </row>
  </sheetData>
  <mergeCells count="38">
    <mergeCell ref="A32:V32"/>
    <mergeCell ref="A22:B22"/>
    <mergeCell ref="D22:W22"/>
    <mergeCell ref="A23:B23"/>
    <mergeCell ref="A24:B24"/>
    <mergeCell ref="A25:B25"/>
    <mergeCell ref="A26:X26"/>
    <mergeCell ref="A27:X27"/>
    <mergeCell ref="A28:X28"/>
    <mergeCell ref="A29:X29"/>
    <mergeCell ref="A30:T30"/>
    <mergeCell ref="A31:X31"/>
    <mergeCell ref="A21:C21"/>
    <mergeCell ref="A9:B13"/>
    <mergeCell ref="C9:C13"/>
    <mergeCell ref="D9:W9"/>
    <mergeCell ref="X9:X14"/>
    <mergeCell ref="D13:W13"/>
    <mergeCell ref="A14:C15"/>
    <mergeCell ref="D15:W15"/>
    <mergeCell ref="D11:W11"/>
    <mergeCell ref="B16:C16"/>
    <mergeCell ref="B17:C17"/>
    <mergeCell ref="B18:C18"/>
    <mergeCell ref="B19:C19"/>
    <mergeCell ref="B20:C20"/>
    <mergeCell ref="A7:B8"/>
    <mergeCell ref="C7:C8"/>
    <mergeCell ref="D7:E7"/>
    <mergeCell ref="F7:X7"/>
    <mergeCell ref="D8:E8"/>
    <mergeCell ref="F8:X8"/>
    <mergeCell ref="A6:X6"/>
    <mergeCell ref="A1:X1"/>
    <mergeCell ref="A2:X2"/>
    <mergeCell ref="A3:X3"/>
    <mergeCell ref="A4:X4"/>
    <mergeCell ref="A5:X5"/>
  </mergeCells>
  <dataValidations count="1">
    <dataValidation type="list" allowBlank="1" showInputMessage="1" showErrorMessage="1" sqref="D16:W20" xr:uid="{B7C782CA-BEBC-4C9F-ABF1-2DFC826C9360}">
      <formula1>"Yes, No"</formula1>
    </dataValidation>
  </dataValidations>
  <hyperlinks>
    <hyperlink ref="A30" r:id="rId1" display="https://assets.publishing.service.gov.uk/government/uploads/system/uploads/attachment_data/file/1079036/Keepers_of_time_woodlands_and_trees_policy_England.pdf" xr:uid="{AF56F625-989D-42C2-9354-FB73660ECA26}"/>
    <hyperlink ref="A32" r:id="rId2" display="https://www.gov.uk/guidance/ancient-woodland-ancient-trees-and-veteran-trees-advice-for-making-planning-decisions" xr:uid="{BA2E3F31-8392-4B31-ACB5-5486ADA7BF22}"/>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27A987E-595E-42DD-864E-38169F510F11}">
          <x14:formula1>
            <xm:f>Sheet2!$A$13:$A$16</xm:f>
          </x14:formula1>
          <xm:sqref>D10:W10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79680-F64E-44F4-8699-8DC703963A5E}">
  <sheetPr>
    <tabColor rgb="FFFFC000"/>
  </sheetPr>
  <dimension ref="A1:X35"/>
  <sheetViews>
    <sheetView zoomScale="60" zoomScaleNormal="60" workbookViewId="0">
      <selection activeCell="AD3" sqref="AD3"/>
    </sheetView>
  </sheetViews>
  <sheetFormatPr defaultRowHeight="14.4"/>
  <cols>
    <col min="1" max="1" width="3.21875" customWidth="1"/>
    <col min="2" max="2" width="28.21875" customWidth="1"/>
    <col min="3" max="3" width="37.21875" customWidth="1"/>
    <col min="4" max="23" width="10.109375" customWidth="1"/>
    <col min="24" max="24" width="14.77734375" customWidth="1"/>
  </cols>
  <sheetData>
    <row r="1" spans="1:24">
      <c r="A1" s="527" t="s">
        <v>262</v>
      </c>
      <c r="B1" s="528"/>
      <c r="C1" s="528"/>
      <c r="D1" s="528"/>
      <c r="E1" s="528"/>
      <c r="F1" s="528"/>
      <c r="G1" s="528"/>
      <c r="H1" s="528"/>
      <c r="I1" s="528"/>
      <c r="J1" s="528"/>
      <c r="K1" s="528"/>
      <c r="L1" s="528"/>
      <c r="M1" s="528"/>
      <c r="N1" s="528"/>
      <c r="O1" s="528"/>
      <c r="P1" s="528"/>
      <c r="Q1" s="528"/>
      <c r="R1" s="528"/>
      <c r="S1" s="528"/>
      <c r="T1" s="528"/>
      <c r="U1" s="528"/>
      <c r="V1" s="528"/>
      <c r="W1" s="528"/>
      <c r="X1" s="529"/>
    </row>
    <row r="2" spans="1:24">
      <c r="A2" s="491" t="s">
        <v>64</v>
      </c>
      <c r="B2" s="492"/>
      <c r="C2" s="492"/>
      <c r="D2" s="492"/>
      <c r="E2" s="492"/>
      <c r="F2" s="492"/>
      <c r="G2" s="492"/>
      <c r="H2" s="492"/>
      <c r="I2" s="492"/>
      <c r="J2" s="492"/>
      <c r="K2" s="492"/>
      <c r="L2" s="492"/>
      <c r="M2" s="492"/>
      <c r="N2" s="492"/>
      <c r="O2" s="492"/>
      <c r="P2" s="492"/>
      <c r="Q2" s="492"/>
      <c r="R2" s="492"/>
      <c r="S2" s="492"/>
      <c r="T2" s="492"/>
      <c r="U2" s="492"/>
      <c r="V2" s="492"/>
      <c r="W2" s="492"/>
      <c r="X2" s="493"/>
    </row>
    <row r="3" spans="1:24" ht="22.2" customHeight="1">
      <c r="A3" s="229" t="s">
        <v>263</v>
      </c>
      <c r="B3" s="230"/>
      <c r="C3" s="230"/>
      <c r="D3" s="230"/>
      <c r="E3" s="230"/>
      <c r="F3" s="230"/>
      <c r="G3" s="230"/>
      <c r="H3" s="230"/>
      <c r="I3" s="230"/>
      <c r="J3" s="230"/>
      <c r="K3" s="230"/>
      <c r="L3" s="230"/>
      <c r="M3" s="230"/>
      <c r="N3" s="230"/>
      <c r="O3" s="230"/>
      <c r="P3" s="230"/>
      <c r="Q3" s="230"/>
      <c r="R3" s="230"/>
      <c r="S3" s="230"/>
      <c r="T3" s="230"/>
      <c r="U3" s="230"/>
      <c r="V3" s="230"/>
      <c r="W3" s="230"/>
      <c r="X3" s="231"/>
    </row>
    <row r="4" spans="1:24">
      <c r="A4" s="491" t="s">
        <v>3</v>
      </c>
      <c r="B4" s="492"/>
      <c r="C4" s="492"/>
      <c r="D4" s="492"/>
      <c r="E4" s="492"/>
      <c r="F4" s="492"/>
      <c r="G4" s="492"/>
      <c r="H4" s="492"/>
      <c r="I4" s="492"/>
      <c r="J4" s="492"/>
      <c r="K4" s="492"/>
      <c r="L4" s="492"/>
      <c r="M4" s="492"/>
      <c r="N4" s="492"/>
      <c r="O4" s="492"/>
      <c r="P4" s="492"/>
      <c r="Q4" s="492"/>
      <c r="R4" s="492"/>
      <c r="S4" s="492"/>
      <c r="T4" s="492"/>
      <c r="U4" s="492"/>
      <c r="V4" s="492"/>
      <c r="W4" s="492"/>
      <c r="X4" s="493"/>
    </row>
    <row r="5" spans="1:24" ht="57" customHeight="1">
      <c r="A5" s="416"/>
      <c r="B5" s="417"/>
      <c r="C5" s="417"/>
      <c r="D5" s="417"/>
      <c r="E5" s="417"/>
      <c r="F5" s="417"/>
      <c r="G5" s="417"/>
      <c r="H5" s="417"/>
      <c r="I5" s="417"/>
      <c r="J5" s="417"/>
      <c r="K5" s="417"/>
      <c r="L5" s="417"/>
      <c r="M5" s="417"/>
      <c r="N5" s="417"/>
      <c r="O5" s="417"/>
      <c r="P5" s="417"/>
      <c r="Q5" s="417"/>
      <c r="R5" s="417"/>
      <c r="S5" s="417"/>
      <c r="T5" s="417"/>
      <c r="U5" s="417"/>
      <c r="V5" s="417"/>
      <c r="W5" s="417"/>
      <c r="X5" s="418"/>
    </row>
    <row r="6" spans="1:24" ht="21.6" customHeight="1">
      <c r="A6" s="193" t="s">
        <v>7</v>
      </c>
      <c r="B6" s="194"/>
      <c r="C6" s="194"/>
      <c r="D6" s="194"/>
      <c r="E6" s="194"/>
      <c r="F6" s="194"/>
      <c r="G6" s="194"/>
      <c r="H6" s="194"/>
      <c r="I6" s="194"/>
      <c r="J6" s="194"/>
      <c r="K6" s="194"/>
      <c r="L6" s="194"/>
      <c r="M6" s="194"/>
      <c r="N6" s="194"/>
      <c r="O6" s="194"/>
      <c r="P6" s="194"/>
      <c r="Q6" s="194"/>
      <c r="R6" s="194"/>
      <c r="S6" s="194"/>
      <c r="T6" s="194"/>
      <c r="U6" s="194"/>
      <c r="V6" s="194"/>
      <c r="W6" s="194"/>
      <c r="X6" s="195"/>
    </row>
    <row r="7" spans="1:24" ht="57.6" customHeight="1">
      <c r="A7" s="391" t="s">
        <v>8</v>
      </c>
      <c r="B7" s="210"/>
      <c r="C7" s="530" t="str">
        <f>'SURVEY COVER SHEET '!D4&amp;" - "&amp;'SURVEY COVER SHEET '!D2</f>
        <v>On-site - Reading Gateway</v>
      </c>
      <c r="D7" s="190" t="s">
        <v>9</v>
      </c>
      <c r="E7" s="192"/>
      <c r="F7" s="429" t="str">
        <f>TEXT('SURVEY COVER SHEET '!$B$2,"dd/mm/yyyy")&amp;" - "&amp;'SURVEY COVER SHEET '!$B$4</f>
        <v>19/03/2026 - Ben Wagstffe</v>
      </c>
      <c r="G7" s="430"/>
      <c r="H7" s="430"/>
      <c r="I7" s="430"/>
      <c r="J7" s="430"/>
      <c r="K7" s="430"/>
      <c r="L7" s="430"/>
      <c r="M7" s="430"/>
      <c r="N7" s="430"/>
      <c r="O7" s="430"/>
      <c r="P7" s="430"/>
      <c r="Q7" s="430"/>
      <c r="R7" s="430"/>
      <c r="S7" s="430"/>
      <c r="T7" s="430"/>
      <c r="U7" s="430"/>
      <c r="V7" s="430"/>
      <c r="W7" s="430"/>
      <c r="X7" s="431"/>
    </row>
    <row r="8" spans="1:24" ht="72.599999999999994" customHeight="1">
      <c r="A8" s="198"/>
      <c r="B8" s="199"/>
      <c r="C8" s="531"/>
      <c r="D8" s="190" t="s">
        <v>10</v>
      </c>
      <c r="E8" s="192"/>
      <c r="F8" s="229"/>
      <c r="G8" s="230"/>
      <c r="H8" s="230"/>
      <c r="I8" s="230"/>
      <c r="J8" s="230"/>
      <c r="K8" s="230"/>
      <c r="L8" s="230"/>
      <c r="M8" s="230"/>
      <c r="N8" s="230"/>
      <c r="O8" s="230"/>
      <c r="P8" s="230"/>
      <c r="Q8" s="230"/>
      <c r="R8" s="230"/>
      <c r="S8" s="230"/>
      <c r="T8" s="230"/>
      <c r="U8" s="230"/>
      <c r="V8" s="230"/>
      <c r="W8" s="230"/>
      <c r="X8" s="231"/>
    </row>
    <row r="9" spans="1:24">
      <c r="A9" s="386" t="s">
        <v>11</v>
      </c>
      <c r="B9" s="386"/>
      <c r="C9" s="532"/>
      <c r="D9" s="190" t="s">
        <v>12</v>
      </c>
      <c r="E9" s="191"/>
      <c r="F9" s="191"/>
      <c r="G9" s="191"/>
      <c r="H9" s="191"/>
      <c r="I9" s="191"/>
      <c r="J9" s="191"/>
      <c r="K9" s="191"/>
      <c r="L9" s="191"/>
      <c r="M9" s="191"/>
      <c r="N9" s="191"/>
      <c r="O9" s="191"/>
      <c r="P9" s="191"/>
      <c r="Q9" s="191"/>
      <c r="R9" s="191"/>
      <c r="S9" s="191"/>
      <c r="T9" s="191"/>
      <c r="U9" s="191"/>
      <c r="V9" s="191"/>
      <c r="W9" s="192"/>
      <c r="X9" s="533"/>
    </row>
    <row r="10" spans="1:24" ht="27" customHeight="1">
      <c r="A10" s="386"/>
      <c r="B10" s="386"/>
      <c r="C10" s="532"/>
      <c r="D10" s="158"/>
      <c r="E10" s="152"/>
      <c r="F10" s="152"/>
      <c r="G10" s="152"/>
      <c r="H10" s="152"/>
      <c r="I10" s="152"/>
      <c r="J10" s="152"/>
      <c r="K10" s="152"/>
      <c r="L10" s="152"/>
      <c r="M10" s="152"/>
      <c r="N10" s="152"/>
      <c r="O10" s="152"/>
      <c r="P10" s="152"/>
      <c r="Q10" s="152"/>
      <c r="R10" s="152"/>
      <c r="S10" s="152"/>
      <c r="T10" s="152"/>
      <c r="U10" s="152"/>
      <c r="V10" s="152"/>
      <c r="W10" s="152"/>
      <c r="X10" s="534"/>
    </row>
    <row r="11" spans="1:24">
      <c r="A11" s="386"/>
      <c r="B11" s="386"/>
      <c r="C11" s="532"/>
      <c r="D11" s="190" t="s">
        <v>13</v>
      </c>
      <c r="E11" s="191"/>
      <c r="F11" s="191"/>
      <c r="G11" s="191"/>
      <c r="H11" s="191"/>
      <c r="I11" s="191"/>
      <c r="J11" s="191"/>
      <c r="K11" s="191"/>
      <c r="L11" s="191"/>
      <c r="M11" s="191"/>
      <c r="N11" s="191"/>
      <c r="O11" s="191"/>
      <c r="P11" s="191"/>
      <c r="Q11" s="191"/>
      <c r="R11" s="191"/>
      <c r="S11" s="191"/>
      <c r="T11" s="191"/>
      <c r="U11" s="191"/>
      <c r="V11" s="191"/>
      <c r="W11" s="192"/>
      <c r="X11" s="534"/>
    </row>
    <row r="12" spans="1:24" ht="27" customHeight="1">
      <c r="A12" s="402" t="s">
        <v>14</v>
      </c>
      <c r="B12" s="403"/>
      <c r="C12" s="536"/>
      <c r="D12" s="152"/>
      <c r="E12" s="152"/>
      <c r="F12" s="152"/>
      <c r="G12" s="152"/>
      <c r="H12" s="152"/>
      <c r="I12" s="152"/>
      <c r="J12" s="152"/>
      <c r="K12" s="152"/>
      <c r="L12" s="152"/>
      <c r="M12" s="152"/>
      <c r="N12" s="152"/>
      <c r="O12" s="152"/>
      <c r="P12" s="152"/>
      <c r="Q12" s="152"/>
      <c r="R12" s="152"/>
      <c r="S12" s="152"/>
      <c r="T12" s="152"/>
      <c r="U12" s="152"/>
      <c r="V12" s="152"/>
      <c r="W12" s="152"/>
      <c r="X12" s="535"/>
    </row>
    <row r="13" spans="1:24" ht="41.4">
      <c r="A13" s="537"/>
      <c r="B13" s="538"/>
      <c r="C13" s="539"/>
      <c r="D13" s="452" t="s">
        <v>15</v>
      </c>
      <c r="E13" s="453"/>
      <c r="F13" s="453"/>
      <c r="G13" s="453"/>
      <c r="H13" s="453"/>
      <c r="I13" s="453"/>
      <c r="J13" s="453"/>
      <c r="K13" s="453"/>
      <c r="L13" s="453"/>
      <c r="M13" s="453"/>
      <c r="N13" s="453"/>
      <c r="O13" s="453"/>
      <c r="P13" s="453"/>
      <c r="Q13" s="453"/>
      <c r="R13" s="453"/>
      <c r="S13" s="453"/>
      <c r="T13" s="453"/>
      <c r="U13" s="453"/>
      <c r="V13" s="453"/>
      <c r="W13" s="454"/>
      <c r="X13" s="97" t="s">
        <v>16</v>
      </c>
    </row>
    <row r="14" spans="1:24" ht="62.4" customHeight="1">
      <c r="A14" s="98" t="s">
        <v>17</v>
      </c>
      <c r="B14" s="429" t="s">
        <v>264</v>
      </c>
      <c r="C14" s="431"/>
      <c r="D14" s="6"/>
      <c r="E14" s="6"/>
      <c r="F14" s="6"/>
      <c r="G14" s="6"/>
      <c r="H14" s="6"/>
      <c r="I14" s="6"/>
      <c r="J14" s="6"/>
      <c r="K14" s="6"/>
      <c r="L14" s="6"/>
      <c r="M14" s="6"/>
      <c r="N14" s="6"/>
      <c r="O14" s="6"/>
      <c r="P14" s="6"/>
      <c r="Q14" s="6"/>
      <c r="R14" s="6"/>
      <c r="S14" s="6"/>
      <c r="T14" s="6"/>
      <c r="U14" s="6"/>
      <c r="V14" s="6"/>
      <c r="W14" s="6"/>
      <c r="X14" s="1"/>
    </row>
    <row r="15" spans="1:24" ht="158.4" customHeight="1">
      <c r="A15" s="98" t="s">
        <v>19</v>
      </c>
      <c r="B15" s="429" t="s">
        <v>265</v>
      </c>
      <c r="C15" s="431"/>
      <c r="D15" s="6"/>
      <c r="E15" s="6"/>
      <c r="F15" s="6"/>
      <c r="G15" s="6"/>
      <c r="H15" s="6"/>
      <c r="I15" s="6"/>
      <c r="J15" s="6"/>
      <c r="K15" s="6"/>
      <c r="L15" s="6"/>
      <c r="M15" s="6"/>
      <c r="N15" s="6"/>
      <c r="O15" s="6"/>
      <c r="P15" s="6"/>
      <c r="Q15" s="6"/>
      <c r="R15" s="6"/>
      <c r="S15" s="6"/>
      <c r="T15" s="6"/>
      <c r="U15" s="6"/>
      <c r="V15" s="6"/>
      <c r="W15" s="6"/>
      <c r="X15" s="1"/>
    </row>
    <row r="16" spans="1:24" ht="60" customHeight="1">
      <c r="A16" s="98" t="s">
        <v>21</v>
      </c>
      <c r="B16" s="429" t="s">
        <v>266</v>
      </c>
      <c r="C16" s="431"/>
      <c r="D16" s="6"/>
      <c r="E16" s="6"/>
      <c r="F16" s="6"/>
      <c r="G16" s="6"/>
      <c r="H16" s="6"/>
      <c r="I16" s="6"/>
      <c r="J16" s="6"/>
      <c r="K16" s="6"/>
      <c r="L16" s="6"/>
      <c r="M16" s="6"/>
      <c r="N16" s="6"/>
      <c r="O16" s="6"/>
      <c r="P16" s="6"/>
      <c r="Q16" s="6"/>
      <c r="R16" s="6"/>
      <c r="S16" s="6"/>
      <c r="T16" s="6"/>
      <c r="U16" s="6"/>
      <c r="V16" s="6"/>
      <c r="W16" s="6"/>
      <c r="X16" s="1"/>
    </row>
    <row r="17" spans="1:24" ht="45.6" customHeight="1">
      <c r="A17" s="98" t="s">
        <v>23</v>
      </c>
      <c r="B17" s="429" t="s">
        <v>267</v>
      </c>
      <c r="C17" s="431"/>
      <c r="D17" s="6"/>
      <c r="E17" s="6"/>
      <c r="F17" s="6"/>
      <c r="G17" s="6"/>
      <c r="H17" s="6"/>
      <c r="I17" s="6"/>
      <c r="J17" s="6"/>
      <c r="K17" s="6"/>
      <c r="L17" s="6"/>
      <c r="M17" s="6"/>
      <c r="N17" s="6"/>
      <c r="O17" s="6"/>
      <c r="P17" s="6"/>
      <c r="Q17" s="6"/>
      <c r="R17" s="6"/>
      <c r="S17" s="6"/>
      <c r="T17" s="6"/>
      <c r="U17" s="6"/>
      <c r="V17" s="6"/>
      <c r="W17" s="6"/>
      <c r="X17" s="1"/>
    </row>
    <row r="18" spans="1:24" ht="52.2" customHeight="1">
      <c r="A18" s="98" t="s">
        <v>70</v>
      </c>
      <c r="B18" s="429" t="s">
        <v>268</v>
      </c>
      <c r="C18" s="431"/>
      <c r="D18" s="6"/>
      <c r="E18" s="6"/>
      <c r="F18" s="6"/>
      <c r="G18" s="6"/>
      <c r="H18" s="6"/>
      <c r="I18" s="6"/>
      <c r="J18" s="6"/>
      <c r="K18" s="6"/>
      <c r="L18" s="6"/>
      <c r="M18" s="6"/>
      <c r="N18" s="6"/>
      <c r="O18" s="6"/>
      <c r="P18" s="6"/>
      <c r="Q18" s="6"/>
      <c r="R18" s="6"/>
      <c r="S18" s="6"/>
      <c r="T18" s="6"/>
      <c r="U18" s="6"/>
      <c r="V18" s="6"/>
      <c r="W18" s="6"/>
      <c r="X18" s="1"/>
    </row>
    <row r="19" spans="1:24" ht="43.8" customHeight="1">
      <c r="A19" s="98" t="s">
        <v>52</v>
      </c>
      <c r="B19" s="429" t="s">
        <v>269</v>
      </c>
      <c r="C19" s="431"/>
      <c r="D19" s="6"/>
      <c r="E19" s="6"/>
      <c r="F19" s="6"/>
      <c r="G19" s="6"/>
      <c r="H19" s="6"/>
      <c r="I19" s="6"/>
      <c r="J19" s="6"/>
      <c r="K19" s="6"/>
      <c r="L19" s="6"/>
      <c r="M19" s="6"/>
      <c r="N19" s="6"/>
      <c r="O19" s="6"/>
      <c r="P19" s="6"/>
      <c r="Q19" s="6"/>
      <c r="R19" s="6"/>
      <c r="S19" s="6"/>
      <c r="T19" s="6"/>
      <c r="U19" s="6"/>
      <c r="V19" s="6"/>
      <c r="W19" s="6"/>
      <c r="X19" s="1"/>
    </row>
    <row r="20" spans="1:24" ht="42.6" customHeight="1">
      <c r="A20" s="98" t="s">
        <v>73</v>
      </c>
      <c r="B20" s="429" t="s">
        <v>270</v>
      </c>
      <c r="C20" s="431"/>
      <c r="D20" s="6"/>
      <c r="E20" s="6"/>
      <c r="F20" s="6"/>
      <c r="G20" s="6"/>
      <c r="H20" s="6"/>
      <c r="I20" s="6"/>
      <c r="J20" s="6"/>
      <c r="K20" s="6"/>
      <c r="L20" s="6"/>
      <c r="M20" s="6"/>
      <c r="N20" s="6"/>
      <c r="O20" s="6"/>
      <c r="P20" s="6"/>
      <c r="Q20" s="6"/>
      <c r="R20" s="6"/>
      <c r="S20" s="6"/>
      <c r="T20" s="6"/>
      <c r="U20" s="6"/>
      <c r="V20" s="6"/>
      <c r="W20" s="6"/>
      <c r="X20" s="1"/>
    </row>
    <row r="21" spans="1:24" ht="57.6" customHeight="1">
      <c r="A21" s="98" t="s">
        <v>92</v>
      </c>
      <c r="B21" s="429" t="s">
        <v>271</v>
      </c>
      <c r="C21" s="431"/>
      <c r="D21" s="6"/>
      <c r="E21" s="6"/>
      <c r="F21" s="6"/>
      <c r="G21" s="6"/>
      <c r="H21" s="6"/>
      <c r="I21" s="6"/>
      <c r="J21" s="6"/>
      <c r="K21" s="6"/>
      <c r="L21" s="6"/>
      <c r="M21" s="6"/>
      <c r="N21" s="6"/>
      <c r="O21" s="6"/>
      <c r="P21" s="6"/>
      <c r="Q21" s="6"/>
      <c r="R21" s="6"/>
      <c r="S21" s="6"/>
      <c r="T21" s="6"/>
      <c r="U21" s="6"/>
      <c r="V21" s="6"/>
      <c r="W21" s="6"/>
      <c r="X21" s="1"/>
    </row>
    <row r="22" spans="1:24">
      <c r="A22" s="540" t="s">
        <v>272</v>
      </c>
      <c r="B22" s="540"/>
      <c r="C22" s="540"/>
      <c r="D22" s="126" t="str">
        <f>IF(COUNTA(D14:D21)&lt;8,"",
IF(AND(D14="Yes",D15="Yes"),"Yes","No"))</f>
        <v/>
      </c>
      <c r="E22" s="126" t="str">
        <f t="shared" ref="E22:W22" si="0">IF(COUNTA(E14:E21)&lt;8,"",
IF(AND(E14="Yes",E15="Yes"),"Yes","No"))</f>
        <v/>
      </c>
      <c r="F22" s="126" t="str">
        <f t="shared" si="0"/>
        <v/>
      </c>
      <c r="G22" s="126" t="str">
        <f t="shared" si="0"/>
        <v/>
      </c>
      <c r="H22" s="126" t="str">
        <f t="shared" si="0"/>
        <v/>
      </c>
      <c r="I22" s="126" t="str">
        <f t="shared" si="0"/>
        <v/>
      </c>
      <c r="J22" s="126" t="str">
        <f t="shared" si="0"/>
        <v/>
      </c>
      <c r="K22" s="126" t="str">
        <f t="shared" si="0"/>
        <v/>
      </c>
      <c r="L22" s="126" t="str">
        <f t="shared" si="0"/>
        <v/>
      </c>
      <c r="M22" s="126" t="str">
        <f t="shared" si="0"/>
        <v/>
      </c>
      <c r="N22" s="126" t="str">
        <f t="shared" si="0"/>
        <v/>
      </c>
      <c r="O22" s="126" t="str">
        <f t="shared" si="0"/>
        <v/>
      </c>
      <c r="P22" s="126" t="str">
        <f t="shared" si="0"/>
        <v/>
      </c>
      <c r="Q22" s="126"/>
      <c r="R22" s="126" t="str">
        <f t="shared" si="0"/>
        <v/>
      </c>
      <c r="S22" s="126"/>
      <c r="T22" s="126" t="str">
        <f t="shared" si="0"/>
        <v/>
      </c>
      <c r="U22" s="126"/>
      <c r="V22" s="126" t="str">
        <f t="shared" si="0"/>
        <v/>
      </c>
      <c r="W22" s="126" t="str">
        <f t="shared" si="0"/>
        <v/>
      </c>
      <c r="X22" s="124"/>
    </row>
    <row r="23" spans="1:24">
      <c r="A23" s="540" t="s">
        <v>27</v>
      </c>
      <c r="B23" s="540"/>
      <c r="C23" s="540"/>
      <c r="D23" s="126" t="str">
        <f>IF(COUNTA(D14:D21)&lt;8,"",
COUNTIF(D14:D21,"Yes"))</f>
        <v/>
      </c>
      <c r="E23" s="126" t="str">
        <f t="shared" ref="E23:W23" si="1">IF(COUNTA(E14:E21)&lt;8,"",
COUNTIF(E14:E21,"Yes"))</f>
        <v/>
      </c>
      <c r="F23" s="126" t="str">
        <f t="shared" si="1"/>
        <v/>
      </c>
      <c r="G23" s="126" t="str">
        <f t="shared" si="1"/>
        <v/>
      </c>
      <c r="H23" s="126" t="str">
        <f t="shared" si="1"/>
        <v/>
      </c>
      <c r="I23" s="126" t="str">
        <f t="shared" si="1"/>
        <v/>
      </c>
      <c r="J23" s="126" t="str">
        <f t="shared" si="1"/>
        <v/>
      </c>
      <c r="K23" s="126" t="str">
        <f t="shared" si="1"/>
        <v/>
      </c>
      <c r="L23" s="126" t="str">
        <f t="shared" si="1"/>
        <v/>
      </c>
      <c r="M23" s="126" t="str">
        <f t="shared" si="1"/>
        <v/>
      </c>
      <c r="N23" s="126" t="str">
        <f t="shared" si="1"/>
        <v/>
      </c>
      <c r="O23" s="126" t="str">
        <f t="shared" si="1"/>
        <v/>
      </c>
      <c r="P23" s="126" t="str">
        <f t="shared" si="1"/>
        <v/>
      </c>
      <c r="Q23" s="126"/>
      <c r="R23" s="126" t="str">
        <f t="shared" si="1"/>
        <v/>
      </c>
      <c r="S23" s="126"/>
      <c r="T23" s="126" t="str">
        <f t="shared" si="1"/>
        <v/>
      </c>
      <c r="U23" s="126"/>
      <c r="V23" s="126" t="str">
        <f t="shared" si="1"/>
        <v/>
      </c>
      <c r="W23" s="126" t="str">
        <f t="shared" si="1"/>
        <v/>
      </c>
      <c r="X23" s="124"/>
    </row>
    <row r="24" spans="1:24">
      <c r="A24" s="452" t="s">
        <v>94</v>
      </c>
      <c r="B24" s="454"/>
      <c r="C24" s="99" t="s">
        <v>29</v>
      </c>
      <c r="D24" s="541" t="s">
        <v>30</v>
      </c>
      <c r="E24" s="542"/>
      <c r="F24" s="542"/>
      <c r="G24" s="542"/>
      <c r="H24" s="542"/>
      <c r="I24" s="542"/>
      <c r="J24" s="542"/>
      <c r="K24" s="542"/>
      <c r="L24" s="542"/>
      <c r="M24" s="542"/>
      <c r="N24" s="542"/>
      <c r="O24" s="542"/>
      <c r="P24" s="542"/>
      <c r="Q24" s="542"/>
      <c r="R24" s="542"/>
      <c r="S24" s="542"/>
      <c r="T24" s="542"/>
      <c r="U24" s="542"/>
      <c r="V24" s="542"/>
      <c r="W24" s="543"/>
      <c r="X24" s="133"/>
    </row>
    <row r="25" spans="1:24" ht="43.2" customHeight="1">
      <c r="A25" s="429" t="s">
        <v>273</v>
      </c>
      <c r="B25" s="431"/>
      <c r="C25" s="98" t="s">
        <v>32</v>
      </c>
      <c r="D25" s="45" t="str">
        <f>IF(COUNTA(D14:D21)&lt;8,"",
IF(AND(D23&gt;=6,D14="Yes",D15="Yes"),"✓",""))</f>
        <v/>
      </c>
      <c r="E25" s="45" t="str">
        <f t="shared" ref="E25:W25" si="2">IF(COUNTA(E14:E21)&lt;8,"",
IF(AND(E23&gt;=6,E14="Yes",E15="Yes"),"✓",""))</f>
        <v/>
      </c>
      <c r="F25" s="45" t="str">
        <f t="shared" si="2"/>
        <v/>
      </c>
      <c r="G25" s="45" t="str">
        <f t="shared" si="2"/>
        <v/>
      </c>
      <c r="H25" s="45" t="str">
        <f t="shared" si="2"/>
        <v/>
      </c>
      <c r="I25" s="45" t="str">
        <f t="shared" si="2"/>
        <v/>
      </c>
      <c r="J25" s="45" t="str">
        <f t="shared" si="2"/>
        <v/>
      </c>
      <c r="K25" s="45" t="str">
        <f t="shared" si="2"/>
        <v/>
      </c>
      <c r="L25" s="45" t="str">
        <f t="shared" si="2"/>
        <v/>
      </c>
      <c r="M25" s="45" t="str">
        <f t="shared" si="2"/>
        <v/>
      </c>
      <c r="N25" s="45" t="str">
        <f t="shared" si="2"/>
        <v/>
      </c>
      <c r="O25" s="45" t="str">
        <f t="shared" si="2"/>
        <v/>
      </c>
      <c r="P25" s="45" t="str">
        <f t="shared" si="2"/>
        <v/>
      </c>
      <c r="Q25" s="45"/>
      <c r="R25" s="45" t="str">
        <f t="shared" si="2"/>
        <v/>
      </c>
      <c r="S25" s="45"/>
      <c r="T25" s="45" t="str">
        <f t="shared" si="2"/>
        <v/>
      </c>
      <c r="U25" s="45"/>
      <c r="V25" s="45" t="str">
        <f t="shared" si="2"/>
        <v/>
      </c>
      <c r="W25" s="45" t="str">
        <f t="shared" si="2"/>
        <v/>
      </c>
      <c r="X25" s="134"/>
    </row>
    <row r="26" spans="1:24" ht="61.2" customHeight="1">
      <c r="A26" s="429" t="s">
        <v>274</v>
      </c>
      <c r="B26" s="431"/>
      <c r="C26" s="98" t="s">
        <v>34</v>
      </c>
      <c r="D26" s="45" t="str">
        <f>IF(COUNTA(D14:D21)&lt;8,"",
IF(OR(D23=5,D23=4,
AND(D23&gt;=6,
OR(D14&lt;&gt;"Yes",D15&lt;&gt;"Yes"))),"✓",""))</f>
        <v/>
      </c>
      <c r="E26" s="45" t="str">
        <f t="shared" ref="E26:W26" si="3">IF(COUNTA(E14:E21)&lt;8,"",
IF(OR(E23=5,E23=4,
AND(E23&gt;=6,
OR(E14&lt;&gt;"Yes",E15&lt;&gt;"Yes"))),"✓",""))</f>
        <v/>
      </c>
      <c r="F26" s="45" t="str">
        <f t="shared" si="3"/>
        <v/>
      </c>
      <c r="G26" s="45" t="str">
        <f t="shared" si="3"/>
        <v/>
      </c>
      <c r="H26" s="45" t="str">
        <f t="shared" si="3"/>
        <v/>
      </c>
      <c r="I26" s="45" t="str">
        <f t="shared" si="3"/>
        <v/>
      </c>
      <c r="J26" s="45" t="str">
        <f t="shared" si="3"/>
        <v/>
      </c>
      <c r="K26" s="45" t="str">
        <f t="shared" si="3"/>
        <v/>
      </c>
      <c r="L26" s="45" t="str">
        <f t="shared" si="3"/>
        <v/>
      </c>
      <c r="M26" s="45" t="str">
        <f t="shared" si="3"/>
        <v/>
      </c>
      <c r="N26" s="45" t="str">
        <f t="shared" si="3"/>
        <v/>
      </c>
      <c r="O26" s="45" t="str">
        <f t="shared" si="3"/>
        <v/>
      </c>
      <c r="P26" s="45" t="str">
        <f t="shared" si="3"/>
        <v/>
      </c>
      <c r="Q26" s="45"/>
      <c r="R26" s="45" t="str">
        <f t="shared" si="3"/>
        <v/>
      </c>
      <c r="S26" s="45"/>
      <c r="T26" s="45" t="str">
        <f t="shared" si="3"/>
        <v/>
      </c>
      <c r="U26" s="45"/>
      <c r="V26" s="45" t="str">
        <f t="shared" si="3"/>
        <v/>
      </c>
      <c r="W26" s="45" t="str">
        <f t="shared" si="3"/>
        <v/>
      </c>
      <c r="X26" s="134"/>
    </row>
    <row r="27" spans="1:24" ht="32.4" customHeight="1">
      <c r="A27" s="429" t="s">
        <v>275</v>
      </c>
      <c r="B27" s="431"/>
      <c r="C27" s="98" t="s">
        <v>36</v>
      </c>
      <c r="D27" s="45" t="str">
        <f>IF(COUNTA(D14:D21)&lt;8,"",
IF(D23&lt;=3,"✓",""))</f>
        <v/>
      </c>
      <c r="E27" s="45" t="str">
        <f t="shared" ref="E27:W27" si="4">IF(COUNTA(E14:E21)&lt;8,"",
IF(E23&lt;=3,"✓",""))</f>
        <v/>
      </c>
      <c r="F27" s="45" t="str">
        <f t="shared" si="4"/>
        <v/>
      </c>
      <c r="G27" s="45" t="str">
        <f t="shared" si="4"/>
        <v/>
      </c>
      <c r="H27" s="45" t="str">
        <f t="shared" si="4"/>
        <v/>
      </c>
      <c r="I27" s="45" t="str">
        <f t="shared" si="4"/>
        <v/>
      </c>
      <c r="J27" s="45" t="str">
        <f t="shared" si="4"/>
        <v/>
      </c>
      <c r="K27" s="45" t="str">
        <f t="shared" si="4"/>
        <v/>
      </c>
      <c r="L27" s="45" t="str">
        <f t="shared" si="4"/>
        <v/>
      </c>
      <c r="M27" s="45" t="str">
        <f t="shared" si="4"/>
        <v/>
      </c>
      <c r="N27" s="45" t="str">
        <f t="shared" si="4"/>
        <v/>
      </c>
      <c r="O27" s="45" t="str">
        <f t="shared" si="4"/>
        <v/>
      </c>
      <c r="P27" s="45" t="str">
        <f t="shared" si="4"/>
        <v/>
      </c>
      <c r="Q27" s="45"/>
      <c r="R27" s="45" t="str">
        <f t="shared" si="4"/>
        <v/>
      </c>
      <c r="S27" s="45"/>
      <c r="T27" s="45" t="str">
        <f t="shared" si="4"/>
        <v/>
      </c>
      <c r="U27" s="45"/>
      <c r="V27" s="45" t="str">
        <f t="shared" si="4"/>
        <v/>
      </c>
      <c r="W27" s="45" t="str">
        <f t="shared" si="4"/>
        <v/>
      </c>
      <c r="X27" s="135"/>
    </row>
    <row r="28" spans="1:24">
      <c r="A28" s="544" t="s">
        <v>37</v>
      </c>
      <c r="B28" s="545"/>
      <c r="C28" s="545"/>
      <c r="D28" s="545"/>
      <c r="E28" s="545"/>
      <c r="F28" s="545"/>
      <c r="G28" s="545"/>
      <c r="H28" s="545"/>
      <c r="I28" s="545"/>
      <c r="J28" s="545"/>
      <c r="K28" s="545"/>
      <c r="L28" s="545"/>
      <c r="M28" s="545"/>
      <c r="N28" s="545"/>
      <c r="O28" s="545"/>
      <c r="P28" s="545"/>
      <c r="Q28" s="545"/>
      <c r="R28" s="545"/>
      <c r="S28" s="545"/>
      <c r="T28" s="545"/>
      <c r="U28" s="545"/>
      <c r="V28" s="545"/>
      <c r="W28" s="545"/>
      <c r="X28" s="546"/>
    </row>
    <row r="29" spans="1:24">
      <c r="A29" s="416"/>
      <c r="B29" s="417"/>
      <c r="C29" s="417"/>
      <c r="D29" s="417"/>
      <c r="E29" s="417"/>
      <c r="F29" s="417"/>
      <c r="G29" s="417"/>
      <c r="H29" s="417"/>
      <c r="I29" s="417"/>
      <c r="J29" s="417"/>
      <c r="K29" s="417"/>
      <c r="L29" s="417"/>
      <c r="M29" s="417"/>
      <c r="N29" s="417"/>
      <c r="O29" s="417"/>
      <c r="P29" s="417"/>
      <c r="Q29" s="417"/>
      <c r="R29" s="417"/>
      <c r="S29" s="417"/>
      <c r="T29" s="417"/>
      <c r="U29" s="417"/>
      <c r="V29" s="417"/>
      <c r="W29" s="417"/>
      <c r="X29" s="418"/>
    </row>
    <row r="30" spans="1:24">
      <c r="A30" s="491" t="s">
        <v>38</v>
      </c>
      <c r="B30" s="492"/>
      <c r="C30" s="492"/>
      <c r="D30" s="492"/>
      <c r="E30" s="492"/>
      <c r="F30" s="492"/>
      <c r="G30" s="492"/>
      <c r="H30" s="492"/>
      <c r="I30" s="492"/>
      <c r="J30" s="492"/>
      <c r="K30" s="492"/>
      <c r="L30" s="492"/>
      <c r="M30" s="492"/>
      <c r="N30" s="492"/>
      <c r="O30" s="492"/>
      <c r="P30" s="492"/>
      <c r="Q30" s="492"/>
      <c r="R30" s="492"/>
      <c r="S30" s="492"/>
      <c r="T30" s="492"/>
      <c r="U30" s="492"/>
      <c r="V30" s="492"/>
      <c r="W30" s="492"/>
      <c r="X30" s="493"/>
    </row>
    <row r="31" spans="1:24">
      <c r="A31" s="404" t="s">
        <v>228</v>
      </c>
      <c r="B31" s="405"/>
      <c r="C31" s="405"/>
      <c r="D31" s="405"/>
      <c r="E31" s="405"/>
      <c r="F31" s="405"/>
      <c r="G31" s="405"/>
      <c r="H31" s="405"/>
      <c r="I31" s="405"/>
      <c r="J31" s="405"/>
      <c r="K31" s="405"/>
      <c r="L31" s="405"/>
      <c r="M31" s="405"/>
      <c r="N31" s="405"/>
      <c r="O31" s="405"/>
      <c r="P31" s="405"/>
      <c r="Q31" s="405"/>
      <c r="R31" s="405"/>
      <c r="S31" s="405"/>
      <c r="T31" s="405"/>
      <c r="U31" s="405"/>
      <c r="V31" s="405"/>
      <c r="W31" s="405"/>
      <c r="X31" s="406"/>
    </row>
    <row r="32" spans="1:24">
      <c r="A32" s="268" t="s">
        <v>40</v>
      </c>
      <c r="B32" s="269"/>
      <c r="C32" s="269"/>
      <c r="D32" s="269"/>
      <c r="E32" s="269"/>
      <c r="F32" s="269"/>
      <c r="G32" s="269"/>
      <c r="H32" s="269"/>
      <c r="I32" s="269"/>
      <c r="J32" s="269"/>
      <c r="K32" s="269"/>
      <c r="L32" s="269"/>
      <c r="M32" s="269"/>
      <c r="N32" s="269"/>
      <c r="O32" s="40"/>
      <c r="P32" s="40"/>
      <c r="Q32" s="40"/>
      <c r="R32" s="40"/>
      <c r="S32" s="40"/>
      <c r="T32" s="40"/>
      <c r="U32" s="40"/>
      <c r="V32" s="40"/>
      <c r="W32" s="40"/>
      <c r="X32" s="41"/>
    </row>
    <row r="33" spans="1:24">
      <c r="A33" s="271" t="s">
        <v>229</v>
      </c>
      <c r="B33" s="272"/>
      <c r="C33" s="272"/>
      <c r="D33" s="272"/>
      <c r="E33" s="272"/>
      <c r="F33" s="272"/>
      <c r="G33" s="272"/>
      <c r="H33" s="272"/>
      <c r="I33" s="272"/>
      <c r="J33" s="272"/>
      <c r="K33" s="272"/>
      <c r="L33" s="272"/>
      <c r="M33" s="272"/>
      <c r="N33" s="272"/>
      <c r="O33" s="272"/>
      <c r="P33" s="272"/>
      <c r="Q33" s="272"/>
      <c r="R33" s="272"/>
      <c r="S33" s="272"/>
      <c r="T33" s="272"/>
      <c r="U33" s="272"/>
      <c r="V33" s="272"/>
      <c r="W33" s="272"/>
      <c r="X33" s="273"/>
    </row>
    <row r="34" spans="1:24">
      <c r="A34" s="268" t="s">
        <v>42</v>
      </c>
      <c r="B34" s="269"/>
      <c r="C34" s="269"/>
      <c r="D34" s="269"/>
      <c r="E34" s="269"/>
      <c r="F34" s="269"/>
      <c r="G34" s="269"/>
      <c r="H34" s="269"/>
      <c r="I34" s="269"/>
      <c r="J34" s="269"/>
      <c r="K34" s="269"/>
      <c r="L34" s="269"/>
      <c r="M34" s="269"/>
      <c r="N34" s="269"/>
      <c r="O34" s="269"/>
      <c r="P34" s="40"/>
      <c r="Q34" s="40"/>
      <c r="R34" s="40"/>
      <c r="S34" s="40"/>
      <c r="T34" s="40"/>
      <c r="U34" s="40"/>
      <c r="V34" s="40"/>
      <c r="W34" s="40"/>
      <c r="X34" s="41"/>
    </row>
    <row r="35" spans="1:24" ht="106.2" customHeight="1">
      <c r="A35" s="331" t="s">
        <v>276</v>
      </c>
      <c r="B35" s="332"/>
      <c r="C35" s="332"/>
      <c r="D35" s="332"/>
      <c r="E35" s="332"/>
      <c r="F35" s="332"/>
      <c r="G35" s="332"/>
      <c r="H35" s="332"/>
      <c r="I35" s="332"/>
      <c r="J35" s="332"/>
      <c r="K35" s="332"/>
      <c r="L35" s="332"/>
      <c r="M35" s="332"/>
      <c r="N35" s="332"/>
      <c r="O35" s="332"/>
      <c r="P35" s="332"/>
      <c r="Q35" s="332"/>
      <c r="R35" s="332"/>
      <c r="S35" s="332"/>
      <c r="T35" s="332"/>
      <c r="U35" s="332"/>
      <c r="V35" s="332"/>
      <c r="W35" s="332"/>
      <c r="X35" s="333"/>
    </row>
  </sheetData>
  <mergeCells count="42">
    <mergeCell ref="A31:X31"/>
    <mergeCell ref="A32:N32"/>
    <mergeCell ref="A33:X33"/>
    <mergeCell ref="A34:O34"/>
    <mergeCell ref="A35:X35"/>
    <mergeCell ref="A30:X30"/>
    <mergeCell ref="B20:C20"/>
    <mergeCell ref="B21:C21"/>
    <mergeCell ref="A22:C22"/>
    <mergeCell ref="A23:C23"/>
    <mergeCell ref="A24:B24"/>
    <mergeCell ref="D24:W24"/>
    <mergeCell ref="A25:B25"/>
    <mergeCell ref="A26:B26"/>
    <mergeCell ref="A27:B27"/>
    <mergeCell ref="A28:X28"/>
    <mergeCell ref="A29:X29"/>
    <mergeCell ref="B19:C19"/>
    <mergeCell ref="A9:B11"/>
    <mergeCell ref="C9:C11"/>
    <mergeCell ref="D9:W9"/>
    <mergeCell ref="X9:X12"/>
    <mergeCell ref="D11:W11"/>
    <mergeCell ref="A12:C13"/>
    <mergeCell ref="D13:W13"/>
    <mergeCell ref="B14:C14"/>
    <mergeCell ref="B15:C15"/>
    <mergeCell ref="B16:C16"/>
    <mergeCell ref="B17:C17"/>
    <mergeCell ref="B18:C18"/>
    <mergeCell ref="A7:B8"/>
    <mergeCell ref="C7:C8"/>
    <mergeCell ref="D7:E7"/>
    <mergeCell ref="D8:E8"/>
    <mergeCell ref="F7:X7"/>
    <mergeCell ref="F8:X8"/>
    <mergeCell ref="A6:X6"/>
    <mergeCell ref="A1:X1"/>
    <mergeCell ref="A2:X2"/>
    <mergeCell ref="A3:X3"/>
    <mergeCell ref="A4:X4"/>
    <mergeCell ref="A5:X5"/>
  </mergeCells>
  <dataValidations count="1">
    <dataValidation type="list" allowBlank="1" showInputMessage="1" showErrorMessage="1" sqref="D14:W21" xr:uid="{DE636063-77DA-440C-871A-6659447C0F9D}">
      <formula1>"Yes, No"</formula1>
    </dataValidation>
  </dataValidations>
  <hyperlinks>
    <hyperlink ref="A32" r:id="rId1" display="https://assets.publishing.service.gov.uk/government/uploads/system/uploads/attachment_data/file/1079036/Keepers_of_time_woodlands_and_trees_policy_England.pdf" xr:uid="{2BD3A358-ACB6-4471-A8D5-88C0DB375FB2}"/>
    <hyperlink ref="A34" r:id="rId2" display="https://www.gov.uk/guidance/ancient-woodland-ancient-trees-and-veteran-trees-advice-for-making-planning-decisions" xr:uid="{F3D576C0-DAF6-455C-AAD7-AA53CDCEEF1C}"/>
    <hyperlink ref="A6" r:id="rId3" display="https://ukhab.org/" xr:uid="{F1D14E42-372F-4BBB-815D-BD09865F97D2}"/>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189A6-AB4D-404A-B1FA-1E2E90771362}">
  <sheetPr>
    <tabColor theme="3" tint="0.89999084444715716"/>
  </sheetPr>
  <dimension ref="A1:AV41"/>
  <sheetViews>
    <sheetView zoomScale="55" zoomScaleNormal="55" workbookViewId="0">
      <selection activeCell="AD3" sqref="AD3"/>
    </sheetView>
  </sheetViews>
  <sheetFormatPr defaultRowHeight="14.4"/>
  <cols>
    <col min="1" max="1" width="3" style="159" customWidth="1"/>
    <col min="2" max="2" width="34.77734375" style="159" customWidth="1"/>
    <col min="3" max="3" width="29.21875" style="159" customWidth="1"/>
    <col min="4" max="23" width="10.44140625" style="159" customWidth="1"/>
    <col min="24" max="24" width="18.44140625" style="159" customWidth="1"/>
    <col min="25" max="16384" width="8.88671875" style="159"/>
  </cols>
  <sheetData>
    <row r="1" spans="1:24">
      <c r="A1" s="547" t="s">
        <v>241</v>
      </c>
      <c r="B1" s="548"/>
      <c r="C1" s="548"/>
      <c r="D1" s="548"/>
      <c r="E1" s="548"/>
      <c r="F1" s="548"/>
      <c r="G1" s="548"/>
      <c r="H1" s="548"/>
      <c r="I1" s="548"/>
      <c r="J1" s="548"/>
      <c r="K1" s="548"/>
      <c r="L1" s="548"/>
      <c r="M1" s="548"/>
      <c r="N1" s="548"/>
      <c r="O1" s="548"/>
      <c r="P1" s="548"/>
      <c r="Q1" s="548"/>
      <c r="R1" s="548"/>
      <c r="S1" s="548"/>
      <c r="T1" s="548"/>
      <c r="U1" s="548"/>
      <c r="V1" s="548"/>
      <c r="W1" s="548"/>
      <c r="X1" s="549"/>
    </row>
    <row r="2" spans="1:24">
      <c r="A2" s="297" t="s">
        <v>81</v>
      </c>
      <c r="B2" s="298"/>
      <c r="C2" s="298"/>
      <c r="D2" s="298"/>
      <c r="E2" s="298"/>
      <c r="F2" s="298"/>
      <c r="G2" s="298"/>
      <c r="H2" s="298"/>
      <c r="I2" s="298"/>
      <c r="J2" s="298"/>
      <c r="K2" s="298"/>
      <c r="L2" s="298"/>
      <c r="M2" s="298"/>
      <c r="N2" s="298"/>
      <c r="O2" s="298"/>
      <c r="P2" s="298"/>
      <c r="Q2" s="298"/>
      <c r="R2" s="298"/>
      <c r="S2" s="298"/>
      <c r="T2" s="298"/>
      <c r="U2" s="298"/>
      <c r="V2" s="298"/>
      <c r="W2" s="298"/>
      <c r="X2" s="299"/>
    </row>
    <row r="3" spans="1:24" ht="62.4" customHeight="1">
      <c r="A3" s="294" t="s">
        <v>242</v>
      </c>
      <c r="B3" s="295"/>
      <c r="C3" s="295"/>
      <c r="D3" s="295"/>
      <c r="E3" s="295"/>
      <c r="F3" s="295"/>
      <c r="G3" s="295"/>
      <c r="H3" s="295"/>
      <c r="I3" s="295"/>
      <c r="J3" s="295"/>
      <c r="K3" s="295"/>
      <c r="L3" s="295"/>
      <c r="M3" s="295"/>
      <c r="N3" s="295"/>
      <c r="O3" s="295"/>
      <c r="P3" s="295"/>
      <c r="Q3" s="295"/>
      <c r="R3" s="295"/>
      <c r="S3" s="295"/>
      <c r="T3" s="295"/>
      <c r="U3" s="295"/>
      <c r="V3" s="295"/>
      <c r="W3" s="295"/>
      <c r="X3" s="296"/>
    </row>
    <row r="4" spans="1:24">
      <c r="A4" s="297" t="s">
        <v>3</v>
      </c>
      <c r="B4" s="298"/>
      <c r="C4" s="298"/>
      <c r="D4" s="298"/>
      <c r="E4" s="298"/>
      <c r="F4" s="298"/>
      <c r="G4" s="298"/>
      <c r="H4" s="298"/>
      <c r="I4" s="298"/>
      <c r="J4" s="298"/>
      <c r="K4" s="298"/>
      <c r="L4" s="298"/>
      <c r="M4" s="298"/>
      <c r="N4" s="298"/>
      <c r="O4" s="298"/>
      <c r="P4" s="298"/>
      <c r="Q4" s="298"/>
      <c r="R4" s="298"/>
      <c r="S4" s="298"/>
      <c r="T4" s="298"/>
      <c r="U4" s="298"/>
      <c r="V4" s="298"/>
      <c r="W4" s="298"/>
      <c r="X4" s="299"/>
    </row>
    <row r="5" spans="1:24" ht="42" customHeight="1">
      <c r="A5" s="550"/>
      <c r="B5" s="551"/>
      <c r="C5" s="551"/>
      <c r="D5" s="551"/>
      <c r="E5" s="551"/>
      <c r="F5" s="551"/>
      <c r="G5" s="551"/>
      <c r="H5" s="551"/>
      <c r="I5" s="551"/>
      <c r="J5" s="551"/>
      <c r="K5" s="551"/>
      <c r="L5" s="551"/>
      <c r="M5" s="551"/>
      <c r="N5" s="551"/>
      <c r="O5" s="551"/>
      <c r="P5" s="551"/>
      <c r="Q5" s="551"/>
      <c r="R5" s="551"/>
      <c r="S5" s="551"/>
      <c r="T5" s="551"/>
      <c r="U5" s="551"/>
      <c r="V5" s="551"/>
      <c r="W5" s="551"/>
      <c r="X5" s="552"/>
    </row>
    <row r="6" spans="1:24">
      <c r="A6" s="194" t="s">
        <v>7</v>
      </c>
      <c r="B6" s="194"/>
      <c r="C6" s="194"/>
      <c r="D6" s="194"/>
      <c r="E6" s="194"/>
      <c r="F6" s="194"/>
      <c r="G6" s="194"/>
      <c r="H6" s="194"/>
      <c r="I6" s="194"/>
      <c r="J6" s="194"/>
      <c r="K6" s="194"/>
      <c r="L6" s="194"/>
      <c r="M6" s="194"/>
      <c r="N6" s="194"/>
      <c r="O6" s="194"/>
      <c r="P6" s="194"/>
      <c r="Q6" s="194"/>
      <c r="R6" s="194"/>
      <c r="S6" s="194"/>
      <c r="T6" s="194"/>
      <c r="U6" s="194"/>
      <c r="V6" s="194"/>
      <c r="W6" s="194"/>
      <c r="X6" s="195"/>
    </row>
    <row r="7" spans="1:24" ht="63" customHeight="1">
      <c r="A7" s="391" t="s">
        <v>8</v>
      </c>
      <c r="B7" s="210"/>
      <c r="C7" s="337" t="str">
        <f>'SURVEY COVER SHEET '!D4&amp;" - "&amp;'SURVEY COVER SHEET '!D2</f>
        <v>On-site - Reading Gateway</v>
      </c>
      <c r="D7" s="190" t="s">
        <v>9</v>
      </c>
      <c r="E7" s="192"/>
      <c r="F7" s="429" t="str">
        <f>TEXT('SURVEY COVER SHEET '!$B$2,"dd/mm/yyyy")&amp;" - "&amp;'SURVEY COVER SHEET '!$B$4</f>
        <v>19/03/2026 - Ben Wagstffe</v>
      </c>
      <c r="G7" s="430"/>
      <c r="H7" s="430"/>
      <c r="I7" s="430"/>
      <c r="J7" s="430"/>
      <c r="K7" s="430"/>
      <c r="L7" s="430"/>
      <c r="M7" s="430"/>
      <c r="N7" s="430"/>
      <c r="O7" s="430"/>
      <c r="P7" s="430"/>
      <c r="Q7" s="430"/>
      <c r="R7" s="430"/>
      <c r="S7" s="430"/>
      <c r="T7" s="430"/>
      <c r="U7" s="430"/>
      <c r="V7" s="430"/>
      <c r="W7" s="430"/>
      <c r="X7" s="431"/>
    </row>
    <row r="8" spans="1:24" ht="63" customHeight="1">
      <c r="A8" s="198"/>
      <c r="B8" s="199"/>
      <c r="C8" s="201"/>
      <c r="D8" s="190" t="s">
        <v>10</v>
      </c>
      <c r="E8" s="192"/>
      <c r="F8" s="206"/>
      <c r="G8" s="207"/>
      <c r="H8" s="207"/>
      <c r="I8" s="207"/>
      <c r="J8" s="207"/>
      <c r="K8" s="207"/>
      <c r="L8" s="207"/>
      <c r="M8" s="207"/>
      <c r="N8" s="207"/>
      <c r="O8" s="207"/>
      <c r="P8" s="207"/>
      <c r="Q8" s="207"/>
      <c r="R8" s="207"/>
      <c r="S8" s="207"/>
      <c r="T8" s="207"/>
      <c r="U8" s="207"/>
      <c r="V8" s="207"/>
      <c r="W8" s="207"/>
      <c r="X8" s="208"/>
    </row>
    <row r="9" spans="1:24">
      <c r="A9" s="386" t="s">
        <v>11</v>
      </c>
      <c r="B9" s="386"/>
      <c r="C9" s="342"/>
      <c r="D9" s="190" t="s">
        <v>439</v>
      </c>
      <c r="E9" s="191"/>
      <c r="F9" s="191"/>
      <c r="G9" s="191"/>
      <c r="H9" s="191"/>
      <c r="I9" s="191"/>
      <c r="J9" s="191"/>
      <c r="K9" s="191"/>
      <c r="L9" s="191"/>
      <c r="M9" s="191"/>
      <c r="N9" s="191"/>
      <c r="O9" s="191"/>
      <c r="P9" s="191"/>
      <c r="Q9" s="191"/>
      <c r="R9" s="191"/>
      <c r="S9" s="191"/>
      <c r="T9" s="191"/>
      <c r="U9" s="191"/>
      <c r="V9" s="191"/>
      <c r="W9" s="192"/>
      <c r="X9" s="215"/>
    </row>
    <row r="10" spans="1:24" ht="62.4" customHeight="1">
      <c r="A10" s="386"/>
      <c r="B10" s="386"/>
      <c r="C10" s="342"/>
      <c r="D10" s="152"/>
      <c r="E10" s="152"/>
      <c r="F10" s="152"/>
      <c r="G10" s="152"/>
      <c r="H10" s="152"/>
      <c r="I10" s="152"/>
      <c r="J10" s="152"/>
      <c r="K10" s="152"/>
      <c r="L10" s="152"/>
      <c r="M10" s="152"/>
      <c r="N10" s="152"/>
      <c r="O10" s="152"/>
      <c r="P10" s="152"/>
      <c r="Q10" s="152"/>
      <c r="R10" s="152"/>
      <c r="S10" s="152"/>
      <c r="T10" s="152"/>
      <c r="U10" s="152"/>
      <c r="V10" s="152"/>
      <c r="W10" s="152"/>
      <c r="X10" s="216"/>
    </row>
    <row r="11" spans="1:24">
      <c r="A11" s="386"/>
      <c r="B11" s="386"/>
      <c r="C11" s="342"/>
      <c r="D11" s="190" t="s">
        <v>12</v>
      </c>
      <c r="E11" s="191"/>
      <c r="F11" s="191"/>
      <c r="G11" s="191"/>
      <c r="H11" s="191"/>
      <c r="I11" s="191"/>
      <c r="J11" s="191"/>
      <c r="K11" s="191"/>
      <c r="L11" s="191"/>
      <c r="M11" s="191"/>
      <c r="N11" s="191"/>
      <c r="O11" s="191"/>
      <c r="P11" s="191"/>
      <c r="Q11" s="191"/>
      <c r="R11" s="191"/>
      <c r="S11" s="191"/>
      <c r="T11" s="191"/>
      <c r="U11" s="191"/>
      <c r="V11" s="191"/>
      <c r="W11" s="192"/>
      <c r="X11" s="216"/>
    </row>
    <row r="12" spans="1:24" ht="33" customHeight="1">
      <c r="A12" s="386"/>
      <c r="B12" s="386"/>
      <c r="C12" s="342"/>
      <c r="D12" s="152"/>
      <c r="E12" s="152"/>
      <c r="F12" s="152"/>
      <c r="G12" s="152"/>
      <c r="H12" s="152"/>
      <c r="I12" s="152"/>
      <c r="J12" s="152"/>
      <c r="K12" s="152"/>
      <c r="L12" s="152"/>
      <c r="M12" s="152"/>
      <c r="N12" s="152"/>
      <c r="O12" s="152"/>
      <c r="P12" s="152"/>
      <c r="Q12" s="152"/>
      <c r="R12" s="152"/>
      <c r="S12" s="152"/>
      <c r="T12" s="152"/>
      <c r="U12" s="152"/>
      <c r="V12" s="152"/>
      <c r="W12" s="152"/>
      <c r="X12" s="216"/>
    </row>
    <row r="13" spans="1:24">
      <c r="A13" s="386"/>
      <c r="B13" s="386"/>
      <c r="C13" s="342"/>
      <c r="D13" s="190" t="s">
        <v>13</v>
      </c>
      <c r="E13" s="191"/>
      <c r="F13" s="191"/>
      <c r="G13" s="191"/>
      <c r="H13" s="191"/>
      <c r="I13" s="191"/>
      <c r="J13" s="191"/>
      <c r="K13" s="191"/>
      <c r="L13" s="191"/>
      <c r="M13" s="191"/>
      <c r="N13" s="191"/>
      <c r="O13" s="191"/>
      <c r="P13" s="191"/>
      <c r="Q13" s="191"/>
      <c r="R13" s="191"/>
      <c r="S13" s="191"/>
      <c r="T13" s="191"/>
      <c r="U13" s="191"/>
      <c r="V13" s="191"/>
      <c r="W13" s="192"/>
      <c r="X13" s="216"/>
    </row>
    <row r="14" spans="1:24" ht="26.4" customHeight="1">
      <c r="A14" s="247" t="s">
        <v>14</v>
      </c>
      <c r="B14" s="247"/>
      <c r="C14" s="247"/>
      <c r="D14" s="152"/>
      <c r="E14" s="152"/>
      <c r="F14" s="152"/>
      <c r="G14" s="152"/>
      <c r="H14" s="152"/>
      <c r="I14" s="152"/>
      <c r="J14" s="152"/>
      <c r="K14" s="152"/>
      <c r="L14" s="152"/>
      <c r="M14" s="152"/>
      <c r="N14" s="152"/>
      <c r="O14" s="152"/>
      <c r="P14" s="152"/>
      <c r="Q14" s="152"/>
      <c r="R14" s="152"/>
      <c r="S14" s="152"/>
      <c r="T14" s="152"/>
      <c r="U14" s="152"/>
      <c r="V14" s="152"/>
      <c r="W14" s="152"/>
      <c r="X14" s="217"/>
    </row>
    <row r="15" spans="1:24" ht="27.6">
      <c r="A15" s="247"/>
      <c r="B15" s="247"/>
      <c r="C15" s="247"/>
      <c r="D15" s="222" t="s">
        <v>15</v>
      </c>
      <c r="E15" s="223"/>
      <c r="F15" s="223"/>
      <c r="G15" s="223"/>
      <c r="H15" s="223"/>
      <c r="I15" s="223"/>
      <c r="J15" s="223"/>
      <c r="K15" s="223"/>
      <c r="L15" s="223"/>
      <c r="M15" s="223"/>
      <c r="N15" s="223"/>
      <c r="O15" s="223"/>
      <c r="P15" s="223"/>
      <c r="Q15" s="223"/>
      <c r="R15" s="223"/>
      <c r="S15" s="223"/>
      <c r="T15" s="223"/>
      <c r="U15" s="223"/>
      <c r="V15" s="223"/>
      <c r="W15" s="224"/>
      <c r="X15" s="96" t="s">
        <v>16</v>
      </c>
    </row>
    <row r="16" spans="1:24" ht="16.2" customHeight="1">
      <c r="A16" s="238" t="s">
        <v>243</v>
      </c>
      <c r="B16" s="239"/>
      <c r="C16" s="239"/>
      <c r="D16" s="239"/>
      <c r="E16" s="239"/>
      <c r="F16" s="239"/>
      <c r="G16" s="239"/>
      <c r="H16" s="239"/>
      <c r="I16" s="239"/>
      <c r="J16" s="239"/>
      <c r="K16" s="239"/>
      <c r="L16" s="239"/>
      <c r="M16" s="239"/>
      <c r="N16" s="239"/>
      <c r="O16" s="239"/>
      <c r="P16" s="239"/>
      <c r="Q16" s="239"/>
      <c r="R16" s="239"/>
      <c r="S16" s="239"/>
      <c r="T16" s="239"/>
      <c r="U16" s="239"/>
      <c r="V16" s="239"/>
      <c r="W16" s="239"/>
      <c r="X16" s="240"/>
    </row>
    <row r="17" spans="1:24" ht="48.6" customHeight="1">
      <c r="A17" s="7" t="s">
        <v>244</v>
      </c>
      <c r="B17" s="241" t="s">
        <v>245</v>
      </c>
      <c r="C17" s="242"/>
      <c r="D17" s="6"/>
      <c r="E17" s="6"/>
      <c r="F17" s="6"/>
      <c r="G17" s="6"/>
      <c r="H17" s="6"/>
      <c r="I17" s="6"/>
      <c r="J17" s="6"/>
      <c r="K17" s="6"/>
      <c r="L17" s="6"/>
      <c r="M17" s="6"/>
      <c r="N17" s="6"/>
      <c r="O17" s="6"/>
      <c r="P17" s="6"/>
      <c r="Q17" s="6"/>
      <c r="R17" s="6"/>
      <c r="S17" s="6"/>
      <c r="T17" s="6"/>
      <c r="U17" s="6"/>
      <c r="V17" s="6"/>
      <c r="W17" s="6"/>
      <c r="X17" s="163"/>
    </row>
    <row r="18" spans="1:24" ht="43.2" customHeight="1">
      <c r="A18" s="7" t="s">
        <v>19</v>
      </c>
      <c r="B18" s="241" t="s">
        <v>246</v>
      </c>
      <c r="C18" s="242"/>
      <c r="D18" s="6"/>
      <c r="E18" s="6"/>
      <c r="F18" s="6"/>
      <c r="G18" s="6"/>
      <c r="H18" s="6"/>
      <c r="I18" s="6"/>
      <c r="J18" s="6"/>
      <c r="K18" s="6"/>
      <c r="L18" s="6"/>
      <c r="M18" s="6"/>
      <c r="N18" s="6"/>
      <c r="O18" s="6"/>
      <c r="P18" s="6"/>
      <c r="Q18" s="6"/>
      <c r="R18" s="6"/>
      <c r="S18" s="6"/>
      <c r="T18" s="6"/>
      <c r="U18" s="6"/>
      <c r="V18" s="6"/>
      <c r="W18" s="6"/>
      <c r="X18" s="163"/>
    </row>
    <row r="19" spans="1:24" ht="38.4" customHeight="1">
      <c r="A19" s="7" t="s">
        <v>21</v>
      </c>
      <c r="B19" s="241" t="s">
        <v>247</v>
      </c>
      <c r="C19" s="242"/>
      <c r="D19" s="6"/>
      <c r="E19" s="6"/>
      <c r="F19" s="6"/>
      <c r="G19" s="6"/>
      <c r="H19" s="6"/>
      <c r="I19" s="6"/>
      <c r="J19" s="6"/>
      <c r="K19" s="6"/>
      <c r="L19" s="6"/>
      <c r="M19" s="6"/>
      <c r="N19" s="6"/>
      <c r="O19" s="6"/>
      <c r="P19" s="6"/>
      <c r="Q19" s="6"/>
      <c r="R19" s="6"/>
      <c r="S19" s="6"/>
      <c r="T19" s="6"/>
      <c r="U19" s="6"/>
      <c r="V19" s="6"/>
      <c r="W19" s="6"/>
      <c r="X19" s="163"/>
    </row>
    <row r="20" spans="1:24" ht="38.4" customHeight="1">
      <c r="A20" s="7" t="s">
        <v>23</v>
      </c>
      <c r="B20" s="241" t="s">
        <v>248</v>
      </c>
      <c r="C20" s="242"/>
      <c r="D20" s="6"/>
      <c r="E20" s="6"/>
      <c r="F20" s="6"/>
      <c r="G20" s="6"/>
      <c r="H20" s="6"/>
      <c r="I20" s="6"/>
      <c r="J20" s="6"/>
      <c r="K20" s="6"/>
      <c r="L20" s="6"/>
      <c r="M20" s="6"/>
      <c r="N20" s="6"/>
      <c r="O20" s="6"/>
      <c r="P20" s="6"/>
      <c r="Q20" s="6"/>
      <c r="R20" s="6"/>
      <c r="S20" s="6"/>
      <c r="T20" s="6"/>
      <c r="U20" s="6"/>
      <c r="V20" s="6"/>
      <c r="W20" s="6"/>
      <c r="X20" s="163"/>
    </row>
    <row r="21" spans="1:24" ht="38.4" customHeight="1">
      <c r="A21" s="7" t="s">
        <v>25</v>
      </c>
      <c r="B21" s="241" t="s">
        <v>249</v>
      </c>
      <c r="C21" s="242"/>
      <c r="D21" s="6"/>
      <c r="E21" s="6"/>
      <c r="F21" s="6"/>
      <c r="G21" s="6"/>
      <c r="H21" s="6"/>
      <c r="I21" s="6"/>
      <c r="J21" s="6"/>
      <c r="K21" s="6"/>
      <c r="L21" s="6"/>
      <c r="M21" s="6"/>
      <c r="N21" s="6"/>
      <c r="O21" s="6"/>
      <c r="P21" s="6"/>
      <c r="Q21" s="6"/>
      <c r="R21" s="6"/>
      <c r="S21" s="6"/>
      <c r="T21" s="6"/>
      <c r="U21" s="6"/>
      <c r="V21" s="6"/>
      <c r="W21" s="6"/>
      <c r="X21" s="163"/>
    </row>
    <row r="22" spans="1:24" ht="38.4" customHeight="1">
      <c r="A22" s="7" t="s">
        <v>52</v>
      </c>
      <c r="B22" s="241" t="s">
        <v>250</v>
      </c>
      <c r="C22" s="242"/>
      <c r="D22" s="6"/>
      <c r="E22" s="6"/>
      <c r="F22" s="6"/>
      <c r="G22" s="6"/>
      <c r="H22" s="6"/>
      <c r="I22" s="6"/>
      <c r="J22" s="6"/>
      <c r="K22" s="6"/>
      <c r="L22" s="6"/>
      <c r="M22" s="6"/>
      <c r="N22" s="6"/>
      <c r="O22" s="6"/>
      <c r="P22" s="6"/>
      <c r="Q22" s="6"/>
      <c r="R22" s="6"/>
      <c r="S22" s="6"/>
      <c r="T22" s="6"/>
      <c r="U22" s="6"/>
      <c r="V22" s="6"/>
      <c r="W22" s="6"/>
      <c r="X22" s="163"/>
    </row>
    <row r="23" spans="1:24" ht="38.4" customHeight="1">
      <c r="A23" s="7" t="s">
        <v>73</v>
      </c>
      <c r="B23" s="241" t="s">
        <v>251</v>
      </c>
      <c r="C23" s="242"/>
      <c r="D23" s="6"/>
      <c r="E23" s="6"/>
      <c r="F23" s="6"/>
      <c r="G23" s="6"/>
      <c r="H23" s="6"/>
      <c r="I23" s="6"/>
      <c r="J23" s="6"/>
      <c r="K23" s="6"/>
      <c r="L23" s="6"/>
      <c r="M23" s="6"/>
      <c r="N23" s="6"/>
      <c r="O23" s="6"/>
      <c r="P23" s="6"/>
      <c r="Q23" s="6"/>
      <c r="R23" s="6"/>
      <c r="S23" s="6"/>
      <c r="T23" s="6"/>
      <c r="U23" s="6"/>
      <c r="V23" s="6"/>
      <c r="W23" s="6"/>
      <c r="X23" s="163"/>
    </row>
    <row r="24" spans="1:24">
      <c r="A24" s="554" t="s">
        <v>252</v>
      </c>
      <c r="B24" s="555"/>
      <c r="C24" s="555"/>
      <c r="D24" s="555"/>
      <c r="E24" s="555"/>
      <c r="F24" s="555"/>
      <c r="G24" s="555"/>
      <c r="H24" s="555"/>
      <c r="I24" s="555"/>
      <c r="J24" s="555"/>
      <c r="K24" s="555"/>
      <c r="L24" s="555"/>
      <c r="M24" s="555"/>
      <c r="N24" s="555"/>
      <c r="O24" s="555"/>
      <c r="P24" s="555"/>
      <c r="Q24" s="555"/>
      <c r="R24" s="555"/>
      <c r="S24" s="555"/>
      <c r="T24" s="555"/>
      <c r="U24" s="555"/>
      <c r="V24" s="555"/>
      <c r="W24" s="555"/>
      <c r="X24" s="556"/>
    </row>
    <row r="25" spans="1:24" ht="38.4" customHeight="1">
      <c r="A25" s="7" t="s">
        <v>92</v>
      </c>
      <c r="B25" s="241" t="s">
        <v>253</v>
      </c>
      <c r="C25" s="242"/>
      <c r="D25" s="6"/>
      <c r="E25" s="6"/>
      <c r="F25" s="6"/>
      <c r="G25" s="6"/>
      <c r="H25" s="6"/>
      <c r="I25" s="6"/>
      <c r="J25" s="6"/>
      <c r="K25" s="6"/>
      <c r="L25" s="6"/>
      <c r="M25" s="6"/>
      <c r="N25" s="6"/>
      <c r="O25" s="6"/>
      <c r="P25" s="6"/>
      <c r="Q25" s="6"/>
      <c r="R25" s="6"/>
      <c r="S25" s="6"/>
      <c r="T25" s="6"/>
      <c r="U25" s="6"/>
      <c r="V25" s="6"/>
      <c r="W25" s="6"/>
      <c r="X25" s="163"/>
    </row>
    <row r="26" spans="1:24" ht="38.4" customHeight="1">
      <c r="A26" s="7" t="s">
        <v>111</v>
      </c>
      <c r="B26" s="241" t="s">
        <v>254</v>
      </c>
      <c r="C26" s="242"/>
      <c r="D26" s="6"/>
      <c r="E26" s="6"/>
      <c r="F26" s="6"/>
      <c r="G26" s="6"/>
      <c r="H26" s="6"/>
      <c r="I26" s="6"/>
      <c r="J26" s="6"/>
      <c r="K26" s="6"/>
      <c r="L26" s="6"/>
      <c r="M26" s="6"/>
      <c r="N26" s="6"/>
      <c r="O26" s="6"/>
      <c r="P26" s="6"/>
      <c r="Q26" s="6"/>
      <c r="R26" s="6"/>
      <c r="S26" s="6"/>
      <c r="T26" s="6"/>
      <c r="U26" s="6"/>
      <c r="V26" s="6"/>
      <c r="W26" s="6"/>
      <c r="X26" s="163"/>
    </row>
    <row r="27" spans="1:24">
      <c r="A27" s="245" t="s">
        <v>27</v>
      </c>
      <c r="B27" s="246"/>
      <c r="C27" s="329"/>
      <c r="D27" s="126" t="str">
        <f>IF(TRIM(D10)="","",
IF(AND(ISNUMBER(SEARCH("Woodland",D10)),COUNTA(D17:D23)&lt;&gt;7),"",
IF(AND(ISNUMBER(SEARCH("Woodland",D10)),COUNTA(D25:D26)&lt;&gt;0),"N/A",
IF(AND(NOT(ISNUMBER(SEARCH("Woodland",D10))),COUNTA(D17:D23,D25:D26)&lt;&gt;9),"",
IF(AND(NOT(ISNUMBER(SEARCH("Woodland",D10))),COUNTA(D25:D26)&lt;0),"N/A",
COUNTIF(D17:D23,"Yes")+COUNTIF(D25:D26,"Yes"))))))</f>
        <v/>
      </c>
      <c r="E27" s="126" t="str">
        <f t="shared" ref="E27:W27" si="0">IF(TRIM(E10)="","",
IF(AND(ISNUMBER(SEARCH("Woodland",E10)),COUNTA(E17:E23)&lt;&gt;7),"",
IF(AND(ISNUMBER(SEARCH("Woodland",E10)),COUNTA(E25:E26)&lt;&gt;0),"N/A",
IF(AND(NOT(ISNUMBER(SEARCH("Woodland",E10))),COUNTA(E17:E23,E25:E26)&lt;&gt;9),"",
IF(AND(NOT(ISNUMBER(SEARCH("Woodland",E10))),COUNTA(E25:E26)&lt;0),"N/A",
COUNTIF(E17:E23,"Yes")+COUNTIF(E25:E26,"Yes"))))))</f>
        <v/>
      </c>
      <c r="F27" s="126" t="str">
        <f t="shared" si="0"/>
        <v/>
      </c>
      <c r="G27" s="126" t="str">
        <f t="shared" si="0"/>
        <v/>
      </c>
      <c r="H27" s="126" t="str">
        <f t="shared" si="0"/>
        <v/>
      </c>
      <c r="I27" s="126"/>
      <c r="J27" s="126"/>
      <c r="K27" s="126"/>
      <c r="L27" s="126"/>
      <c r="M27" s="126"/>
      <c r="N27" s="126" t="str">
        <f t="shared" si="0"/>
        <v/>
      </c>
      <c r="O27" s="126" t="str">
        <f t="shared" si="0"/>
        <v/>
      </c>
      <c r="P27" s="126" t="str">
        <f t="shared" si="0"/>
        <v/>
      </c>
      <c r="Q27" s="126" t="str">
        <f t="shared" si="0"/>
        <v/>
      </c>
      <c r="R27" s="126" t="str">
        <f t="shared" si="0"/>
        <v/>
      </c>
      <c r="S27" s="126" t="str">
        <f t="shared" si="0"/>
        <v/>
      </c>
      <c r="T27" s="126" t="str">
        <f t="shared" si="0"/>
        <v/>
      </c>
      <c r="U27" s="126" t="str">
        <f t="shared" si="0"/>
        <v/>
      </c>
      <c r="V27" s="126" t="str">
        <f t="shared" si="0"/>
        <v/>
      </c>
      <c r="W27" s="126" t="str">
        <f t="shared" si="0"/>
        <v/>
      </c>
      <c r="X27" s="153"/>
    </row>
    <row r="28" spans="1:24" ht="27.6">
      <c r="A28" s="260" t="s">
        <v>55</v>
      </c>
      <c r="B28" s="318"/>
      <c r="C28" s="136" t="s">
        <v>29</v>
      </c>
      <c r="D28" s="330" t="s">
        <v>30</v>
      </c>
      <c r="E28" s="218"/>
      <c r="F28" s="218"/>
      <c r="G28" s="218"/>
      <c r="H28" s="218"/>
      <c r="I28" s="218"/>
      <c r="J28" s="218"/>
      <c r="K28" s="218"/>
      <c r="L28" s="218"/>
      <c r="M28" s="218"/>
      <c r="N28" s="218"/>
      <c r="O28" s="218"/>
      <c r="P28" s="218"/>
      <c r="Q28" s="218"/>
      <c r="R28" s="218"/>
      <c r="S28" s="218"/>
      <c r="T28" s="218"/>
      <c r="U28" s="218"/>
      <c r="V28" s="218"/>
      <c r="W28" s="219"/>
      <c r="X28" s="10"/>
    </row>
    <row r="29" spans="1:24">
      <c r="A29" s="557" t="s">
        <v>255</v>
      </c>
      <c r="B29" s="557"/>
      <c r="C29" s="557"/>
      <c r="D29" s="557"/>
      <c r="E29" s="557"/>
      <c r="F29" s="557"/>
      <c r="G29" s="557"/>
      <c r="H29" s="557"/>
      <c r="I29" s="557"/>
      <c r="J29" s="557"/>
      <c r="K29" s="557"/>
      <c r="L29" s="557"/>
      <c r="M29" s="557"/>
      <c r="N29" s="557"/>
      <c r="O29" s="557"/>
      <c r="P29" s="557"/>
      <c r="Q29" s="557"/>
      <c r="R29" s="557"/>
      <c r="S29" s="557"/>
      <c r="T29" s="557"/>
      <c r="U29" s="557"/>
      <c r="V29" s="557"/>
      <c r="W29" s="557"/>
      <c r="X29" s="137"/>
    </row>
    <row r="30" spans="1:24" ht="22.8" customHeight="1">
      <c r="A30" s="558" t="s">
        <v>256</v>
      </c>
      <c r="B30" s="558"/>
      <c r="C30" s="7" t="s">
        <v>32</v>
      </c>
      <c r="D30" s="45" t="str">
        <f>IF(TRIM(D10)="","",
IF(ISNUMBER(SEARCH("Woodland",D10)),
IF(OR(COUNTA(D17:D23)&lt;&gt;7,COUNTA(D25:D26)&lt;&gt;0),"",
IF(D27=7,"✓","")),"N/A"))</f>
        <v/>
      </c>
      <c r="E30" s="45" t="str">
        <f t="shared" ref="E30:W30" si="1">IF(TRIM(E10)="","",
IF(ISNUMBER(SEARCH("Woodland",E10)),
IF(OR(COUNTA(E17:E23)&lt;&gt;7,COUNTA(E25:E26)&lt;&gt;0),"",
IF(E27=7,"✓","")),"N/A"))</f>
        <v/>
      </c>
      <c r="F30" s="45" t="str">
        <f t="shared" si="1"/>
        <v/>
      </c>
      <c r="G30" s="45" t="str">
        <f t="shared" si="1"/>
        <v/>
      </c>
      <c r="H30" s="45" t="str">
        <f t="shared" si="1"/>
        <v/>
      </c>
      <c r="I30" s="45"/>
      <c r="J30" s="45"/>
      <c r="K30" s="45"/>
      <c r="L30" s="45"/>
      <c r="M30" s="45"/>
      <c r="N30" s="45" t="str">
        <f t="shared" si="1"/>
        <v/>
      </c>
      <c r="O30" s="45" t="str">
        <f t="shared" si="1"/>
        <v/>
      </c>
      <c r="P30" s="45" t="str">
        <f t="shared" si="1"/>
        <v/>
      </c>
      <c r="Q30" s="45" t="str">
        <f t="shared" si="1"/>
        <v/>
      </c>
      <c r="R30" s="45" t="str">
        <f t="shared" si="1"/>
        <v/>
      </c>
      <c r="S30" s="45" t="str">
        <f t="shared" si="1"/>
        <v/>
      </c>
      <c r="T30" s="45" t="str">
        <f t="shared" si="1"/>
        <v/>
      </c>
      <c r="U30" s="45" t="str">
        <f t="shared" si="1"/>
        <v/>
      </c>
      <c r="V30" s="45" t="str">
        <f t="shared" si="1"/>
        <v/>
      </c>
      <c r="W30" s="45" t="str">
        <f t="shared" si="1"/>
        <v/>
      </c>
      <c r="X30" s="11"/>
    </row>
    <row r="31" spans="1:24" ht="22.8" customHeight="1">
      <c r="A31" s="558" t="s">
        <v>225</v>
      </c>
      <c r="B31" s="558"/>
      <c r="C31" s="7" t="s">
        <v>34</v>
      </c>
      <c r="D31" s="45" t="str">
        <f>IF(TRIM(D10)="","",
IF(ISNUMBER(SEARCH("Woodland",D10)),
IF(OR(COUNTA(D17:D23)&lt;&gt;7,COUNTA(D25:D26)&lt;&gt;0),"",
IF(AND(D27&gt;=5, D27&lt;=6),"✓","")),"N/A"))</f>
        <v/>
      </c>
      <c r="E31" s="45" t="str">
        <f t="shared" ref="E31:W31" si="2">IF(TRIM(E10)="","",
IF(ISNUMBER(SEARCH("Woodland",E10)),
IF(OR(COUNTA(E17:E23)&lt;&gt;7,COUNTA(E25:E26)&lt;&gt;0),"",
IF(AND(E27&gt;=5, E27&lt;=6),"✓","")),"N/A"))</f>
        <v/>
      </c>
      <c r="F31" s="45" t="str">
        <f t="shared" si="2"/>
        <v/>
      </c>
      <c r="G31" s="45" t="str">
        <f t="shared" si="2"/>
        <v/>
      </c>
      <c r="H31" s="45" t="str">
        <f t="shared" si="2"/>
        <v/>
      </c>
      <c r="I31" s="45"/>
      <c r="J31" s="45"/>
      <c r="K31" s="45"/>
      <c r="L31" s="45"/>
      <c r="M31" s="45"/>
      <c r="N31" s="45" t="str">
        <f t="shared" si="2"/>
        <v/>
      </c>
      <c r="O31" s="45" t="str">
        <f t="shared" si="2"/>
        <v/>
      </c>
      <c r="P31" s="45" t="str">
        <f t="shared" si="2"/>
        <v/>
      </c>
      <c r="Q31" s="45" t="str">
        <f t="shared" si="2"/>
        <v/>
      </c>
      <c r="R31" s="45" t="str">
        <f t="shared" si="2"/>
        <v/>
      </c>
      <c r="S31" s="45" t="str">
        <f t="shared" si="2"/>
        <v/>
      </c>
      <c r="T31" s="45" t="str">
        <f t="shared" si="2"/>
        <v/>
      </c>
      <c r="U31" s="45" t="str">
        <f t="shared" si="2"/>
        <v/>
      </c>
      <c r="V31" s="45" t="str">
        <f t="shared" si="2"/>
        <v/>
      </c>
      <c r="W31" s="45" t="str">
        <f t="shared" si="2"/>
        <v/>
      </c>
      <c r="X31" s="11"/>
    </row>
    <row r="32" spans="1:24" ht="22.8" customHeight="1">
      <c r="A32" s="553" t="s">
        <v>257</v>
      </c>
      <c r="B32" s="553"/>
      <c r="C32" s="7" t="s">
        <v>36</v>
      </c>
      <c r="D32" s="45" t="str">
        <f>IF(TRIM(D10)="","",
IF(ISNUMBER(SEARCH("Woodland",D10)),
IF(OR(COUNTA(D17:D23)&lt;&gt;7,COUNTA(D25:D26)&lt;&gt;0),"",
IF(D27&lt;=4,"✓","")),"N/A"))</f>
        <v/>
      </c>
      <c r="E32" s="45" t="str">
        <f t="shared" ref="E32:W32" si="3">IF(TRIM(E10)="","",
IF(ISNUMBER(SEARCH("Woodland",E10)),
IF(OR(COUNTA(E17:E23)&lt;&gt;7,COUNTA(E25:E26)&lt;&gt;0),"",
IF(E27&lt;=4,"✓","")),"N/A"))</f>
        <v/>
      </c>
      <c r="F32" s="45" t="str">
        <f t="shared" si="3"/>
        <v/>
      </c>
      <c r="G32" s="45" t="str">
        <f t="shared" si="3"/>
        <v/>
      </c>
      <c r="H32" s="45" t="str">
        <f t="shared" si="3"/>
        <v/>
      </c>
      <c r="I32" s="45"/>
      <c r="J32" s="45"/>
      <c r="K32" s="45"/>
      <c r="L32" s="45"/>
      <c r="M32" s="45"/>
      <c r="N32" s="45" t="str">
        <f t="shared" si="3"/>
        <v/>
      </c>
      <c r="O32" s="45" t="str">
        <f t="shared" si="3"/>
        <v/>
      </c>
      <c r="P32" s="45" t="str">
        <f t="shared" si="3"/>
        <v/>
      </c>
      <c r="Q32" s="45" t="str">
        <f t="shared" si="3"/>
        <v/>
      </c>
      <c r="R32" s="45" t="str">
        <f t="shared" si="3"/>
        <v/>
      </c>
      <c r="S32" s="45" t="str">
        <f t="shared" si="3"/>
        <v/>
      </c>
      <c r="T32" s="45" t="str">
        <f t="shared" si="3"/>
        <v/>
      </c>
      <c r="U32" s="45" t="str">
        <f t="shared" si="3"/>
        <v/>
      </c>
      <c r="V32" s="45" t="str">
        <f t="shared" si="3"/>
        <v/>
      </c>
      <c r="W32" s="45" t="str">
        <f t="shared" si="3"/>
        <v/>
      </c>
      <c r="X32" s="11"/>
    </row>
    <row r="33" spans="1:48">
      <c r="A33" s="557" t="s">
        <v>258</v>
      </c>
      <c r="B33" s="557"/>
      <c r="C33" s="557"/>
      <c r="D33" s="557"/>
      <c r="E33" s="557"/>
      <c r="F33" s="557"/>
      <c r="G33" s="557"/>
      <c r="H33" s="557"/>
      <c r="I33" s="557"/>
      <c r="J33" s="557"/>
      <c r="K33" s="557"/>
      <c r="L33" s="557"/>
      <c r="M33" s="557"/>
      <c r="N33" s="557"/>
      <c r="O33" s="557"/>
      <c r="P33" s="557"/>
      <c r="Q33" s="557"/>
      <c r="R33" s="557"/>
      <c r="S33" s="557"/>
      <c r="T33" s="557"/>
      <c r="U33" s="557"/>
      <c r="V33" s="557"/>
      <c r="W33" s="557"/>
      <c r="X33" s="137"/>
    </row>
    <row r="34" spans="1:48" ht="22.8" customHeight="1">
      <c r="A34" s="558" t="s">
        <v>259</v>
      </c>
      <c r="B34" s="558"/>
      <c r="C34" s="7" t="s">
        <v>32</v>
      </c>
      <c r="D34" s="45" t="str">
        <f>IF(TRIM(D10)="","",
IF(NOT(ISNUMBER(SEARCH("Woodland",D10))),
IF(OR(COUNTA(D17:D23)&lt;&gt;7,COUNTA(D25:D26)&lt;&gt;2),"",
IF(D27=9,"✓","")),"N/A"))</f>
        <v/>
      </c>
      <c r="E34" s="45" t="str">
        <f t="shared" ref="E34:W34" si="4">IF(TRIM(E10)="","",
IF(NOT(ISNUMBER(SEARCH("Woodland",E10))),
IF(OR(COUNTA(E17:E23)&lt;&gt;7,COUNTA(E25:E26)&lt;&gt;2),"",
IF(E27=9,"✓","")),"N/A"))</f>
        <v/>
      </c>
      <c r="F34" s="45" t="str">
        <f t="shared" si="4"/>
        <v/>
      </c>
      <c r="G34" s="45" t="str">
        <f t="shared" si="4"/>
        <v/>
      </c>
      <c r="H34" s="45" t="str">
        <f t="shared" si="4"/>
        <v/>
      </c>
      <c r="I34" s="45"/>
      <c r="J34" s="45"/>
      <c r="K34" s="45"/>
      <c r="L34" s="45"/>
      <c r="M34" s="45"/>
      <c r="N34" s="45" t="str">
        <f t="shared" si="4"/>
        <v/>
      </c>
      <c r="O34" s="45" t="str">
        <f t="shared" si="4"/>
        <v/>
      </c>
      <c r="P34" s="45" t="str">
        <f t="shared" si="4"/>
        <v/>
      </c>
      <c r="Q34" s="45" t="str">
        <f t="shared" si="4"/>
        <v/>
      </c>
      <c r="R34" s="45" t="str">
        <f t="shared" si="4"/>
        <v/>
      </c>
      <c r="S34" s="45" t="str">
        <f t="shared" si="4"/>
        <v/>
      </c>
      <c r="T34" s="45" t="str">
        <f t="shared" si="4"/>
        <v/>
      </c>
      <c r="U34" s="45" t="str">
        <f t="shared" si="4"/>
        <v/>
      </c>
      <c r="V34" s="45" t="str">
        <f t="shared" si="4"/>
        <v/>
      </c>
      <c r="W34" s="45" t="str">
        <f t="shared" si="4"/>
        <v/>
      </c>
      <c r="X34" s="11"/>
    </row>
    <row r="35" spans="1:48" ht="22.8" customHeight="1">
      <c r="A35" s="553" t="s">
        <v>260</v>
      </c>
      <c r="B35" s="553"/>
      <c r="C35" s="7" t="s">
        <v>34</v>
      </c>
      <c r="D35" s="45" t="str">
        <f>IF(TRIM(D10)="","",
IF(NOT(ISNUMBER(SEARCH("Woodland",D10))),
IF(OR(COUNTA(D17:D23)&lt;&gt;7,COUNTA(D25:D26)&lt;&gt;2),"",
IF(AND(D27&gt;=6, D27&lt;=8),"✓","")),"N/A"))</f>
        <v/>
      </c>
      <c r="E35" s="45" t="str">
        <f t="shared" ref="E35:W35" si="5">IF(TRIM(E10)="","",
IF(NOT(ISNUMBER(SEARCH("Woodland",E10))),
IF(OR(COUNTA(E17:E23)&lt;&gt;7,COUNTA(E25:E26)&lt;&gt;2),"",
IF(AND(E27&gt;=6, E27&lt;=8),"✓","")),"N/A"))</f>
        <v/>
      </c>
      <c r="F35" s="45" t="str">
        <f t="shared" si="5"/>
        <v/>
      </c>
      <c r="G35" s="45" t="str">
        <f t="shared" si="5"/>
        <v/>
      </c>
      <c r="H35" s="45" t="str">
        <f t="shared" si="5"/>
        <v/>
      </c>
      <c r="I35" s="45"/>
      <c r="J35" s="45"/>
      <c r="K35" s="45"/>
      <c r="L35" s="45"/>
      <c r="M35" s="45"/>
      <c r="N35" s="45" t="str">
        <f t="shared" si="5"/>
        <v/>
      </c>
      <c r="O35" s="45" t="str">
        <f t="shared" si="5"/>
        <v/>
      </c>
      <c r="P35" s="45" t="str">
        <f t="shared" si="5"/>
        <v/>
      </c>
      <c r="Q35" s="45" t="str">
        <f t="shared" si="5"/>
        <v/>
      </c>
      <c r="R35" s="45" t="str">
        <f t="shared" si="5"/>
        <v/>
      </c>
      <c r="S35" s="45" t="str">
        <f t="shared" si="5"/>
        <v/>
      </c>
      <c r="T35" s="45" t="str">
        <f t="shared" si="5"/>
        <v/>
      </c>
      <c r="U35" s="45" t="str">
        <f t="shared" si="5"/>
        <v/>
      </c>
      <c r="V35" s="45" t="str">
        <f t="shared" si="5"/>
        <v/>
      </c>
      <c r="W35" s="45" t="str">
        <f t="shared" si="5"/>
        <v/>
      </c>
      <c r="X35" s="11"/>
    </row>
    <row r="36" spans="1:48" ht="22.8" customHeight="1">
      <c r="A36" s="553" t="s">
        <v>97</v>
      </c>
      <c r="B36" s="553"/>
      <c r="C36" s="7" t="s">
        <v>36</v>
      </c>
      <c r="D36" s="45" t="str">
        <f>IF(TRIM(D10)="","",
IF(NOT(ISNUMBER(SEARCH("Woodland",D10))),
IF(OR(COUNTA(D17:D23)&lt;&gt;7,COUNTA(D25:D26)&lt;&gt;2),"",
IF(D27&lt;=5,"✓","")),"N/A"))</f>
        <v/>
      </c>
      <c r="E36" s="45" t="str">
        <f t="shared" ref="E36:W36" si="6">IF(TRIM(E10)="","",
IF(NOT(ISNUMBER(SEARCH("Woodland",E10))),
IF(OR(COUNTA(E17:E23)&lt;&gt;7,COUNTA(E25:E26)&lt;&gt;2),"",
IF(E27&lt;=5,"✓","")),"N/A"))</f>
        <v/>
      </c>
      <c r="F36" s="45" t="str">
        <f t="shared" si="6"/>
        <v/>
      </c>
      <c r="G36" s="45" t="str">
        <f t="shared" si="6"/>
        <v/>
      </c>
      <c r="H36" s="45" t="str">
        <f t="shared" si="6"/>
        <v/>
      </c>
      <c r="I36" s="45"/>
      <c r="J36" s="45"/>
      <c r="K36" s="45"/>
      <c r="L36" s="45"/>
      <c r="M36" s="45"/>
      <c r="N36" s="45" t="str">
        <f t="shared" si="6"/>
        <v/>
      </c>
      <c r="O36" s="45" t="str">
        <f t="shared" si="6"/>
        <v/>
      </c>
      <c r="P36" s="45" t="str">
        <f t="shared" si="6"/>
        <v/>
      </c>
      <c r="Q36" s="45" t="str">
        <f t="shared" si="6"/>
        <v/>
      </c>
      <c r="R36" s="45" t="str">
        <f t="shared" si="6"/>
        <v/>
      </c>
      <c r="S36" s="45" t="str">
        <f t="shared" si="6"/>
        <v/>
      </c>
      <c r="T36" s="45" t="str">
        <f t="shared" si="6"/>
        <v/>
      </c>
      <c r="U36" s="45" t="str">
        <f t="shared" si="6"/>
        <v/>
      </c>
      <c r="V36" s="45" t="str">
        <f t="shared" si="6"/>
        <v/>
      </c>
      <c r="W36" s="45" t="str">
        <f t="shared" si="6"/>
        <v/>
      </c>
      <c r="X36" s="13"/>
    </row>
    <row r="37" spans="1:48">
      <c r="A37" s="566" t="s">
        <v>37</v>
      </c>
      <c r="B37" s="567"/>
      <c r="C37" s="567"/>
      <c r="D37" s="567"/>
      <c r="E37" s="567"/>
      <c r="F37" s="567"/>
      <c r="G37" s="567"/>
      <c r="H37" s="567"/>
      <c r="I37" s="567"/>
      <c r="J37" s="567"/>
      <c r="K37" s="567"/>
      <c r="L37" s="567"/>
      <c r="M37" s="567"/>
      <c r="N37" s="567"/>
      <c r="O37" s="567"/>
      <c r="P37" s="567"/>
      <c r="Q37" s="567"/>
      <c r="R37" s="567"/>
      <c r="S37" s="567"/>
      <c r="T37" s="567"/>
      <c r="U37" s="567"/>
      <c r="V37" s="567"/>
      <c r="W37" s="567"/>
      <c r="X37" s="568"/>
    </row>
    <row r="38" spans="1:48">
      <c r="A38" s="560"/>
      <c r="B38" s="561"/>
      <c r="C38" s="561"/>
      <c r="D38" s="561"/>
      <c r="E38" s="561"/>
      <c r="F38" s="561"/>
      <c r="G38" s="561"/>
      <c r="H38" s="561"/>
      <c r="I38" s="561"/>
      <c r="J38" s="561"/>
      <c r="K38" s="561"/>
      <c r="L38" s="561"/>
      <c r="M38" s="561"/>
      <c r="N38" s="561"/>
      <c r="O38" s="561"/>
      <c r="P38" s="561"/>
      <c r="Q38" s="561"/>
      <c r="R38" s="561"/>
      <c r="S38" s="561"/>
      <c r="T38" s="561"/>
      <c r="U38" s="561"/>
      <c r="V38" s="561"/>
      <c r="W38" s="561"/>
      <c r="X38" s="562"/>
    </row>
    <row r="39" spans="1:48">
      <c r="A39" s="491" t="s">
        <v>38</v>
      </c>
      <c r="B39" s="492"/>
      <c r="C39" s="492"/>
      <c r="D39" s="492"/>
      <c r="E39" s="492"/>
      <c r="F39" s="492"/>
      <c r="G39" s="492"/>
      <c r="H39" s="492"/>
      <c r="I39" s="492"/>
      <c r="J39" s="492"/>
      <c r="K39" s="492"/>
      <c r="L39" s="492"/>
      <c r="M39" s="492"/>
      <c r="N39" s="492"/>
      <c r="O39" s="492"/>
      <c r="P39" s="492"/>
      <c r="Q39" s="492"/>
      <c r="R39" s="492"/>
      <c r="S39" s="492"/>
      <c r="T39" s="492"/>
      <c r="U39" s="492"/>
      <c r="V39" s="492"/>
      <c r="W39" s="492"/>
      <c r="X39" s="492"/>
      <c r="Y39" s="164"/>
      <c r="Z39" s="164"/>
      <c r="AA39" s="164"/>
      <c r="AB39" s="164"/>
      <c r="AC39" s="164"/>
      <c r="AD39" s="164"/>
      <c r="AE39" s="164"/>
      <c r="AF39" s="164"/>
      <c r="AG39" s="164"/>
      <c r="AH39" s="164"/>
      <c r="AI39" s="164"/>
      <c r="AJ39" s="164"/>
      <c r="AK39" s="164"/>
      <c r="AL39" s="164"/>
      <c r="AM39" s="164"/>
      <c r="AN39" s="164"/>
      <c r="AO39" s="164"/>
      <c r="AP39" s="164"/>
      <c r="AQ39" s="164"/>
      <c r="AR39" s="164"/>
      <c r="AS39" s="164"/>
      <c r="AT39" s="164"/>
      <c r="AU39" s="164"/>
      <c r="AV39" s="164"/>
    </row>
    <row r="40" spans="1:48" ht="74.400000000000006" customHeight="1">
      <c r="A40" s="563" t="s">
        <v>261</v>
      </c>
      <c r="B40" s="564"/>
      <c r="C40" s="564"/>
      <c r="D40" s="564"/>
      <c r="E40" s="564"/>
      <c r="F40" s="564"/>
      <c r="G40" s="564"/>
      <c r="H40" s="564"/>
      <c r="I40" s="564"/>
      <c r="J40" s="564"/>
      <c r="K40" s="564"/>
      <c r="L40" s="564"/>
      <c r="M40" s="564"/>
      <c r="N40" s="564"/>
      <c r="O40" s="564"/>
      <c r="P40" s="564"/>
      <c r="Q40" s="564"/>
      <c r="R40" s="564"/>
      <c r="S40" s="564"/>
      <c r="T40" s="564"/>
      <c r="U40" s="564"/>
      <c r="V40" s="564"/>
      <c r="W40" s="564"/>
      <c r="X40" s="565"/>
    </row>
    <row r="41" spans="1:48">
      <c r="A41" s="407" t="s">
        <v>99</v>
      </c>
      <c r="B41" s="408"/>
      <c r="C41" s="408"/>
      <c r="D41" s="408"/>
      <c r="E41" s="408"/>
      <c r="F41" s="408"/>
      <c r="G41" s="408"/>
      <c r="H41" s="408"/>
      <c r="I41" s="408"/>
      <c r="J41" s="408"/>
      <c r="K41" s="408"/>
      <c r="L41" s="408"/>
      <c r="M41" s="408"/>
      <c r="N41" s="408"/>
      <c r="O41" s="408"/>
      <c r="P41" s="408"/>
      <c r="Q41" s="408"/>
      <c r="R41" s="408"/>
      <c r="S41" s="408"/>
      <c r="T41" s="408"/>
      <c r="U41" s="408"/>
      <c r="V41" s="408"/>
      <c r="W41" s="408"/>
      <c r="X41" s="559"/>
    </row>
  </sheetData>
  <mergeCells count="47">
    <mergeCell ref="A41:X41"/>
    <mergeCell ref="A39:X39"/>
    <mergeCell ref="A38:X38"/>
    <mergeCell ref="A40:X40"/>
    <mergeCell ref="A33:W33"/>
    <mergeCell ref="A34:B34"/>
    <mergeCell ref="A35:B35"/>
    <mergeCell ref="A36:B36"/>
    <mergeCell ref="A37:X37"/>
    <mergeCell ref="A32:B32"/>
    <mergeCell ref="B22:C22"/>
    <mergeCell ref="B23:C23"/>
    <mergeCell ref="A24:X24"/>
    <mergeCell ref="B25:C25"/>
    <mergeCell ref="B26:C26"/>
    <mergeCell ref="A27:C27"/>
    <mergeCell ref="A28:B28"/>
    <mergeCell ref="D28:W28"/>
    <mergeCell ref="A29:W29"/>
    <mergeCell ref="A30:B30"/>
    <mergeCell ref="A31:B31"/>
    <mergeCell ref="B21:C21"/>
    <mergeCell ref="A9:B13"/>
    <mergeCell ref="C9:C13"/>
    <mergeCell ref="D9:W9"/>
    <mergeCell ref="X9:X14"/>
    <mergeCell ref="D13:W13"/>
    <mergeCell ref="A14:C15"/>
    <mergeCell ref="D15:W15"/>
    <mergeCell ref="A16:X16"/>
    <mergeCell ref="B17:C17"/>
    <mergeCell ref="B18:C18"/>
    <mergeCell ref="B19:C19"/>
    <mergeCell ref="B20:C20"/>
    <mergeCell ref="D11:W11"/>
    <mergeCell ref="A6:X6"/>
    <mergeCell ref="A1:X1"/>
    <mergeCell ref="A2:X2"/>
    <mergeCell ref="A3:X3"/>
    <mergeCell ref="A4:X4"/>
    <mergeCell ref="A5:X5"/>
    <mergeCell ref="A7:B8"/>
    <mergeCell ref="C7:C8"/>
    <mergeCell ref="D7:E7"/>
    <mergeCell ref="F7:X7"/>
    <mergeCell ref="D8:E8"/>
    <mergeCell ref="F8:X8"/>
  </mergeCells>
  <dataValidations count="1">
    <dataValidation type="list" allowBlank="1" showInputMessage="1" showErrorMessage="1" sqref="D25:W26 D17:W23" xr:uid="{818F6768-4812-4F25-8667-A55BFDE20DEC}">
      <formula1>"Yes, No"</formula1>
    </dataValidation>
  </dataValidations>
  <hyperlinks>
    <hyperlink ref="A41" r:id="rId1" display="http://www.wfduk.org/sites/default/files/UKTAG classification of alien species working paper v8.pdf" xr:uid="{4227544D-9364-4C6A-AD5B-4D04377E67D6}"/>
    <hyperlink ref="A6" r:id="rId2" display="https://ukhab.org/" xr:uid="{233754B3-EB14-4461-81A1-B3F826050F23}"/>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A8B4732B-2BAE-40C0-AA0B-F92AD1890482}">
          <x14:formula1>
            <xm:f>Sheet2!$A$19:$A$26</xm:f>
          </x14:formula1>
          <xm:sqref>D10:W10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B0F70-FC1C-4DB3-8916-F84498E6F31A}">
  <sheetPr>
    <tabColor theme="8" tint="-0.249977111117893"/>
  </sheetPr>
  <dimension ref="A1:X33"/>
  <sheetViews>
    <sheetView topLeftCell="A5" zoomScale="55" zoomScaleNormal="55" workbookViewId="0">
      <selection activeCell="AD3" sqref="AD3"/>
    </sheetView>
  </sheetViews>
  <sheetFormatPr defaultRowHeight="14.4"/>
  <cols>
    <col min="1" max="1" width="5.6640625" style="159" customWidth="1"/>
    <col min="2" max="2" width="31.77734375" style="159" customWidth="1"/>
    <col min="3" max="3" width="38.44140625" style="159" customWidth="1"/>
    <col min="4" max="23" width="12.109375" style="159" customWidth="1"/>
    <col min="24" max="24" width="31.44140625" style="159" customWidth="1"/>
    <col min="25" max="16384" width="8.88671875" style="159"/>
  </cols>
  <sheetData>
    <row r="1" spans="1:24">
      <c r="A1" s="569" t="s">
        <v>0</v>
      </c>
      <c r="B1" s="570"/>
      <c r="C1" s="570"/>
      <c r="D1" s="570"/>
      <c r="E1" s="570"/>
      <c r="F1" s="570"/>
      <c r="G1" s="570"/>
      <c r="H1" s="570"/>
      <c r="I1" s="570"/>
      <c r="J1" s="570"/>
      <c r="K1" s="570"/>
      <c r="L1" s="570"/>
      <c r="M1" s="570"/>
      <c r="N1" s="570"/>
      <c r="O1" s="570"/>
      <c r="P1" s="570"/>
      <c r="Q1" s="570"/>
      <c r="R1" s="570"/>
      <c r="S1" s="570"/>
      <c r="T1" s="570"/>
      <c r="U1" s="570"/>
      <c r="V1" s="570"/>
      <c r="W1" s="570"/>
      <c r="X1" s="571"/>
    </row>
    <row r="2" spans="1:24">
      <c r="A2" s="572" t="s">
        <v>1</v>
      </c>
      <c r="B2" s="573"/>
      <c r="C2" s="573"/>
      <c r="D2" s="573"/>
      <c r="E2" s="573"/>
      <c r="F2" s="573"/>
      <c r="G2" s="573"/>
      <c r="H2" s="573"/>
      <c r="I2" s="573"/>
      <c r="J2" s="573"/>
      <c r="K2" s="573"/>
      <c r="L2" s="573"/>
      <c r="M2" s="573"/>
      <c r="N2" s="573"/>
      <c r="O2" s="573"/>
      <c r="P2" s="573"/>
      <c r="Q2" s="573"/>
      <c r="R2" s="573"/>
      <c r="S2" s="573"/>
      <c r="T2" s="573"/>
      <c r="U2" s="573"/>
      <c r="V2" s="573"/>
      <c r="W2" s="573"/>
      <c r="X2" s="574"/>
    </row>
    <row r="3" spans="1:24" ht="105.6" customHeight="1">
      <c r="A3" s="575" t="s">
        <v>2</v>
      </c>
      <c r="B3" s="576"/>
      <c r="C3" s="576"/>
      <c r="D3" s="576"/>
      <c r="E3" s="576"/>
      <c r="F3" s="576"/>
      <c r="G3" s="576"/>
      <c r="H3" s="576"/>
      <c r="I3" s="576"/>
      <c r="J3" s="576"/>
      <c r="K3" s="576"/>
      <c r="L3" s="576"/>
      <c r="M3" s="576"/>
      <c r="N3" s="576"/>
      <c r="O3" s="576"/>
      <c r="P3" s="576"/>
      <c r="Q3" s="576"/>
      <c r="R3" s="576"/>
      <c r="S3" s="576"/>
      <c r="T3" s="576"/>
      <c r="U3" s="576"/>
      <c r="V3" s="576"/>
      <c r="W3" s="576"/>
      <c r="X3" s="577"/>
    </row>
    <row r="4" spans="1:24">
      <c r="A4" s="572" t="s">
        <v>3</v>
      </c>
      <c r="B4" s="573"/>
      <c r="C4" s="573"/>
      <c r="D4" s="573"/>
      <c r="E4" s="573"/>
      <c r="F4" s="573"/>
      <c r="G4" s="573"/>
      <c r="H4" s="573"/>
      <c r="I4" s="573"/>
      <c r="J4" s="573"/>
      <c r="K4" s="573"/>
      <c r="L4" s="573"/>
      <c r="M4" s="573"/>
      <c r="N4" s="573"/>
      <c r="O4" s="573"/>
      <c r="P4" s="573"/>
      <c r="Q4" s="573"/>
      <c r="R4" s="573"/>
      <c r="S4" s="573"/>
      <c r="T4" s="573"/>
      <c r="U4" s="573"/>
      <c r="V4" s="573"/>
      <c r="W4" s="573"/>
      <c r="X4" s="574"/>
    </row>
    <row r="5" spans="1:24" ht="51" customHeight="1">
      <c r="A5" s="580"/>
      <c r="B5" s="581"/>
      <c r="C5" s="581"/>
      <c r="D5" s="581"/>
      <c r="E5" s="581"/>
      <c r="F5" s="581"/>
      <c r="G5" s="581"/>
      <c r="H5" s="581"/>
      <c r="I5" s="581"/>
      <c r="J5" s="581"/>
      <c r="K5" s="581"/>
      <c r="L5" s="581"/>
      <c r="M5" s="581"/>
      <c r="N5" s="581"/>
      <c r="O5" s="581"/>
      <c r="P5" s="581"/>
      <c r="Q5" s="581"/>
      <c r="R5" s="581"/>
      <c r="S5" s="581"/>
      <c r="T5" s="581"/>
      <c r="U5" s="581"/>
      <c r="V5" s="581"/>
      <c r="W5" s="581"/>
      <c r="X5" s="582"/>
    </row>
    <row r="6" spans="1:24">
      <c r="A6" s="578" t="s">
        <v>4</v>
      </c>
      <c r="B6" s="579"/>
      <c r="C6" s="193" t="s">
        <v>5</v>
      </c>
      <c r="D6" s="194"/>
      <c r="E6" s="194"/>
      <c r="F6" s="194"/>
      <c r="G6" s="194"/>
      <c r="H6" s="194"/>
      <c r="I6" s="194"/>
      <c r="J6" s="194"/>
      <c r="K6" s="194"/>
      <c r="L6" s="194"/>
      <c r="M6" s="194"/>
      <c r="N6" s="194"/>
      <c r="O6" s="194"/>
      <c r="P6" s="194"/>
      <c r="Q6" s="194"/>
      <c r="R6" s="194"/>
      <c r="S6" s="194"/>
      <c r="T6" s="194"/>
      <c r="U6" s="194"/>
      <c r="V6" s="194"/>
      <c r="W6" s="194"/>
      <c r="X6" s="195"/>
    </row>
    <row r="7" spans="1:24">
      <c r="A7" s="583" t="s">
        <v>6</v>
      </c>
      <c r="B7" s="584"/>
      <c r="C7" s="193" t="s">
        <v>7</v>
      </c>
      <c r="D7" s="194"/>
      <c r="E7" s="194"/>
      <c r="F7" s="194"/>
      <c r="G7" s="194"/>
      <c r="H7" s="194"/>
      <c r="I7" s="194"/>
      <c r="J7" s="194"/>
      <c r="K7" s="194"/>
      <c r="L7" s="194"/>
      <c r="M7" s="194"/>
      <c r="N7" s="194"/>
      <c r="O7" s="194"/>
      <c r="P7" s="194"/>
      <c r="Q7" s="194"/>
      <c r="R7" s="194"/>
      <c r="S7" s="194"/>
      <c r="T7" s="194"/>
      <c r="U7" s="194"/>
      <c r="V7" s="194"/>
      <c r="W7" s="194"/>
      <c r="X7" s="195"/>
    </row>
    <row r="8" spans="1:24" ht="55.2" customHeight="1">
      <c r="A8" s="196" t="s">
        <v>8</v>
      </c>
      <c r="B8" s="197"/>
      <c r="C8" s="585" t="str">
        <f>'SURVEY COVER SHEET '!D4&amp;" - "&amp;'SURVEY COVER SHEET '!D2</f>
        <v>On-site - Reading Gateway</v>
      </c>
      <c r="D8" s="202" t="s">
        <v>9</v>
      </c>
      <c r="E8" s="198"/>
      <c r="F8" s="198"/>
      <c r="G8" s="489" t="str">
        <f>TEXT('SURVEY COVER SHEET '!$B$2,"dd/mm/yyyy")&amp;" - "&amp;'SURVEY COVER SHEET '!$B$4</f>
        <v>19/03/2026 - Ben Wagstffe</v>
      </c>
      <c r="H8" s="489"/>
      <c r="I8" s="489"/>
      <c r="J8" s="489"/>
      <c r="K8" s="489"/>
      <c r="L8" s="489"/>
      <c r="M8" s="489"/>
      <c r="N8" s="489"/>
      <c r="O8" s="489"/>
      <c r="P8" s="489"/>
      <c r="Q8" s="489"/>
      <c r="R8" s="489"/>
      <c r="S8" s="489"/>
      <c r="T8" s="489"/>
      <c r="U8" s="489"/>
      <c r="V8" s="489"/>
      <c r="W8" s="489"/>
      <c r="X8" s="489"/>
    </row>
    <row r="9" spans="1:24" ht="55.2" customHeight="1">
      <c r="A9" s="198"/>
      <c r="B9" s="199"/>
      <c r="C9" s="586"/>
      <c r="D9" s="386" t="s">
        <v>10</v>
      </c>
      <c r="E9" s="386"/>
      <c r="F9" s="386"/>
      <c r="G9" s="490"/>
      <c r="H9" s="490"/>
      <c r="I9" s="490"/>
      <c r="J9" s="490"/>
      <c r="K9" s="490"/>
      <c r="L9" s="490"/>
      <c r="M9" s="490"/>
      <c r="N9" s="490"/>
      <c r="O9" s="490"/>
      <c r="P9" s="490"/>
      <c r="Q9" s="490"/>
      <c r="R9" s="490"/>
      <c r="S9" s="490"/>
      <c r="T9" s="490"/>
      <c r="U9" s="490"/>
      <c r="V9" s="490"/>
      <c r="W9" s="490"/>
      <c r="X9" s="490"/>
    </row>
    <row r="10" spans="1:24" ht="28.8" customHeight="1">
      <c r="A10" s="386" t="s">
        <v>11</v>
      </c>
      <c r="B10" s="386"/>
      <c r="C10" s="588"/>
      <c r="D10" s="190" t="s">
        <v>81</v>
      </c>
      <c r="E10" s="191"/>
      <c r="F10" s="191"/>
      <c r="G10" s="191"/>
      <c r="H10" s="191"/>
      <c r="I10" s="191"/>
      <c r="J10" s="191"/>
      <c r="K10" s="191"/>
      <c r="L10" s="191"/>
      <c r="M10" s="191"/>
      <c r="N10" s="191"/>
      <c r="O10" s="191"/>
      <c r="P10" s="191"/>
      <c r="Q10" s="191"/>
      <c r="R10" s="191"/>
      <c r="S10" s="191"/>
      <c r="T10" s="191"/>
      <c r="U10" s="191"/>
      <c r="V10" s="191"/>
      <c r="W10" s="192"/>
      <c r="X10" s="589"/>
    </row>
    <row r="11" spans="1:24" ht="42.6" customHeight="1">
      <c r="A11" s="386"/>
      <c r="B11" s="386"/>
      <c r="C11" s="588"/>
      <c r="D11" s="105"/>
      <c r="E11" s="105"/>
      <c r="F11" s="105"/>
      <c r="G11" s="105"/>
      <c r="H11" s="105"/>
      <c r="I11" s="105"/>
      <c r="J11" s="105"/>
      <c r="K11" s="105"/>
      <c r="L11" s="105"/>
      <c r="M11" s="105"/>
      <c r="N11" s="105"/>
      <c r="O11" s="105"/>
      <c r="P11" s="105"/>
      <c r="Q11" s="105"/>
      <c r="R11" s="105"/>
      <c r="S11" s="105"/>
      <c r="T11" s="105"/>
      <c r="U11" s="105"/>
      <c r="V11" s="105"/>
      <c r="W11" s="105"/>
      <c r="X11" s="590"/>
    </row>
    <row r="12" spans="1:24" ht="36.6" customHeight="1">
      <c r="A12" s="386"/>
      <c r="B12" s="386"/>
      <c r="C12" s="588"/>
      <c r="D12" s="190" t="s">
        <v>12</v>
      </c>
      <c r="E12" s="191"/>
      <c r="F12" s="191"/>
      <c r="G12" s="191"/>
      <c r="H12" s="191"/>
      <c r="I12" s="191"/>
      <c r="J12" s="191"/>
      <c r="K12" s="191"/>
      <c r="L12" s="191"/>
      <c r="M12" s="191"/>
      <c r="N12" s="191"/>
      <c r="O12" s="191"/>
      <c r="P12" s="191"/>
      <c r="Q12" s="191"/>
      <c r="R12" s="191"/>
      <c r="S12" s="191"/>
      <c r="T12" s="191"/>
      <c r="U12" s="191"/>
      <c r="V12" s="191"/>
      <c r="W12" s="192"/>
      <c r="X12" s="590"/>
    </row>
    <row r="13" spans="1:24" ht="43.8" customHeight="1">
      <c r="A13" s="386"/>
      <c r="B13" s="386"/>
      <c r="C13" s="588"/>
      <c r="D13" s="160"/>
      <c r="F13" s="160"/>
      <c r="G13" s="160"/>
      <c r="H13" s="160"/>
      <c r="I13" s="160"/>
      <c r="J13" s="160"/>
      <c r="K13" s="160"/>
      <c r="L13" s="160"/>
      <c r="M13" s="160"/>
      <c r="N13" s="160"/>
      <c r="O13" s="160"/>
      <c r="P13" s="160"/>
      <c r="Q13" s="160"/>
      <c r="R13" s="160"/>
      <c r="S13" s="160"/>
      <c r="T13" s="160"/>
      <c r="U13" s="160"/>
      <c r="V13" s="160"/>
      <c r="W13" s="160"/>
      <c r="X13" s="590"/>
    </row>
    <row r="14" spans="1:24" ht="45.6" customHeight="1">
      <c r="A14" s="386"/>
      <c r="B14" s="386"/>
      <c r="C14" s="588"/>
      <c r="D14" s="190" t="s">
        <v>13</v>
      </c>
      <c r="E14" s="191"/>
      <c r="F14" s="191"/>
      <c r="G14" s="191"/>
      <c r="H14" s="191"/>
      <c r="I14" s="191"/>
      <c r="J14" s="191"/>
      <c r="K14" s="191"/>
      <c r="L14" s="191"/>
      <c r="M14" s="191"/>
      <c r="N14" s="191"/>
      <c r="O14" s="191"/>
      <c r="P14" s="191"/>
      <c r="Q14" s="191"/>
      <c r="R14" s="191"/>
      <c r="S14" s="191"/>
      <c r="T14" s="191"/>
      <c r="U14" s="191"/>
      <c r="V14" s="191"/>
      <c r="W14" s="192"/>
      <c r="X14" s="590"/>
    </row>
    <row r="15" spans="1:24" ht="61.2" customHeight="1">
      <c r="A15" s="592" t="s">
        <v>14</v>
      </c>
      <c r="B15" s="593"/>
      <c r="C15" s="594"/>
      <c r="D15" s="160"/>
      <c r="E15" s="160"/>
      <c r="F15" s="160"/>
      <c r="G15" s="160"/>
      <c r="H15" s="160"/>
      <c r="I15" s="160"/>
      <c r="J15" s="160"/>
      <c r="K15" s="160"/>
      <c r="L15" s="160"/>
      <c r="M15" s="160"/>
      <c r="N15" s="160"/>
      <c r="O15" s="160"/>
      <c r="P15" s="160"/>
      <c r="Q15" s="160"/>
      <c r="R15" s="160"/>
      <c r="S15" s="160"/>
      <c r="T15" s="160"/>
      <c r="U15" s="160"/>
      <c r="V15" s="160"/>
      <c r="W15" s="160"/>
      <c r="X15" s="591"/>
    </row>
    <row r="16" spans="1:24">
      <c r="A16" s="595"/>
      <c r="B16" s="596"/>
      <c r="C16" s="597"/>
      <c r="D16" s="222" t="s">
        <v>15</v>
      </c>
      <c r="E16" s="223"/>
      <c r="F16" s="223"/>
      <c r="G16" s="223"/>
      <c r="H16" s="223"/>
      <c r="I16" s="223"/>
      <c r="J16" s="223"/>
      <c r="K16" s="223"/>
      <c r="L16" s="223"/>
      <c r="M16" s="223"/>
      <c r="N16" s="223"/>
      <c r="O16" s="223"/>
      <c r="P16" s="223"/>
      <c r="Q16" s="223"/>
      <c r="R16" s="223"/>
      <c r="S16" s="223"/>
      <c r="T16" s="223"/>
      <c r="U16" s="223"/>
      <c r="V16" s="223"/>
      <c r="W16" s="224"/>
      <c r="X16" s="2" t="s">
        <v>16</v>
      </c>
    </row>
    <row r="17" spans="1:24" ht="151.80000000000001" customHeight="1">
      <c r="A17" s="39" t="s">
        <v>17</v>
      </c>
      <c r="B17" s="598" t="s">
        <v>18</v>
      </c>
      <c r="C17" s="599"/>
      <c r="D17" s="6"/>
      <c r="E17" s="6"/>
      <c r="F17" s="6"/>
      <c r="G17" s="6"/>
      <c r="H17" s="6"/>
      <c r="I17" s="6"/>
      <c r="J17" s="6"/>
      <c r="K17" s="6"/>
      <c r="L17" s="6"/>
      <c r="M17" s="6"/>
      <c r="N17" s="6"/>
      <c r="O17" s="6"/>
      <c r="P17" s="6"/>
      <c r="Q17" s="6"/>
      <c r="R17" s="6"/>
      <c r="S17" s="6"/>
      <c r="T17" s="6"/>
      <c r="U17" s="6"/>
      <c r="V17" s="6"/>
      <c r="W17" s="6"/>
      <c r="X17" s="161"/>
    </row>
    <row r="18" spans="1:24" ht="43.2" customHeight="1">
      <c r="A18" s="39" t="s">
        <v>19</v>
      </c>
      <c r="B18" s="598" t="s">
        <v>20</v>
      </c>
      <c r="C18" s="599"/>
      <c r="D18" s="6"/>
      <c r="E18" s="6"/>
      <c r="F18" s="6"/>
      <c r="G18" s="6"/>
      <c r="H18" s="6"/>
      <c r="I18" s="6"/>
      <c r="J18" s="6"/>
      <c r="K18" s="6"/>
      <c r="L18" s="6"/>
      <c r="M18" s="6"/>
      <c r="N18" s="6"/>
      <c r="O18" s="6"/>
      <c r="P18" s="6"/>
      <c r="Q18" s="6"/>
      <c r="R18" s="6"/>
      <c r="S18" s="6"/>
      <c r="T18" s="6"/>
      <c r="U18" s="6"/>
      <c r="V18" s="6"/>
      <c r="W18" s="6"/>
      <c r="X18" s="161"/>
    </row>
    <row r="19" spans="1:24" ht="58.2" customHeight="1">
      <c r="A19" s="39" t="s">
        <v>21</v>
      </c>
      <c r="B19" s="598" t="s">
        <v>22</v>
      </c>
      <c r="C19" s="599"/>
      <c r="D19" s="6"/>
      <c r="E19" s="6"/>
      <c r="F19" s="6"/>
      <c r="G19" s="6"/>
      <c r="H19" s="6"/>
      <c r="I19" s="6"/>
      <c r="J19" s="6"/>
      <c r="K19" s="6"/>
      <c r="L19" s="6"/>
      <c r="M19" s="6"/>
      <c r="N19" s="6"/>
      <c r="O19" s="6"/>
      <c r="P19" s="6"/>
      <c r="Q19" s="6"/>
      <c r="R19" s="6"/>
      <c r="S19" s="6"/>
      <c r="T19" s="6"/>
      <c r="U19" s="6"/>
      <c r="V19" s="6"/>
      <c r="W19" s="6"/>
      <c r="X19" s="161"/>
    </row>
    <row r="20" spans="1:24" ht="50.4" customHeight="1">
      <c r="A20" s="39" t="s">
        <v>23</v>
      </c>
      <c r="B20" s="598" t="s">
        <v>24</v>
      </c>
      <c r="C20" s="599"/>
      <c r="D20" s="6"/>
      <c r="E20" s="6"/>
      <c r="F20" s="6"/>
      <c r="G20" s="6"/>
      <c r="H20" s="6"/>
      <c r="I20" s="6"/>
      <c r="J20" s="6"/>
      <c r="K20" s="6"/>
      <c r="L20" s="6"/>
      <c r="M20" s="6"/>
      <c r="N20" s="6"/>
      <c r="O20" s="6"/>
      <c r="P20" s="6"/>
      <c r="Q20" s="6"/>
      <c r="R20" s="6"/>
      <c r="S20" s="6"/>
      <c r="T20" s="6"/>
      <c r="U20" s="6"/>
      <c r="V20" s="6"/>
      <c r="W20" s="6"/>
      <c r="X20" s="161"/>
    </row>
    <row r="21" spans="1:24" ht="39.6" customHeight="1">
      <c r="A21" s="39" t="s">
        <v>25</v>
      </c>
      <c r="B21" s="598" t="s">
        <v>26</v>
      </c>
      <c r="C21" s="599"/>
      <c r="D21" s="6"/>
      <c r="E21" s="6"/>
      <c r="F21" s="6"/>
      <c r="G21" s="6"/>
      <c r="H21" s="6"/>
      <c r="I21" s="6"/>
      <c r="J21" s="6"/>
      <c r="K21" s="6"/>
      <c r="L21" s="6"/>
      <c r="M21" s="6"/>
      <c r="N21" s="6"/>
      <c r="O21" s="6"/>
      <c r="P21" s="6"/>
      <c r="Q21" s="6"/>
      <c r="R21" s="6"/>
      <c r="S21" s="6"/>
      <c r="T21" s="6"/>
      <c r="U21" s="6"/>
      <c r="V21" s="6"/>
      <c r="W21" s="6"/>
      <c r="X21" s="161"/>
    </row>
    <row r="22" spans="1:24">
      <c r="A22" s="587" t="s">
        <v>27</v>
      </c>
      <c r="B22" s="587"/>
      <c r="C22" s="587"/>
      <c r="D22" s="128" t="str">
        <f>IF(COUNTA(D17:D21)&lt;5,"",COUNTIF(D17:D21,"Yes"))</f>
        <v/>
      </c>
      <c r="E22" s="128" t="str">
        <f t="shared" ref="E22:W22" si="0">IF(COUNTA(E17:E21)&lt;5,"",COUNTIF(E17:E21,"Yes"))</f>
        <v/>
      </c>
      <c r="F22" s="128" t="str">
        <f t="shared" si="0"/>
        <v/>
      </c>
      <c r="G22" s="128" t="str">
        <f t="shared" si="0"/>
        <v/>
      </c>
      <c r="H22" s="128" t="str">
        <f t="shared" si="0"/>
        <v/>
      </c>
      <c r="I22" s="128" t="str">
        <f t="shared" si="0"/>
        <v/>
      </c>
      <c r="J22" s="128" t="str">
        <f t="shared" si="0"/>
        <v/>
      </c>
      <c r="K22" s="128" t="str">
        <f t="shared" si="0"/>
        <v/>
      </c>
      <c r="L22" s="128" t="str">
        <f t="shared" si="0"/>
        <v/>
      </c>
      <c r="M22" s="128" t="str">
        <f t="shared" si="0"/>
        <v/>
      </c>
      <c r="N22" s="128" t="str">
        <f t="shared" si="0"/>
        <v/>
      </c>
      <c r="O22" s="128" t="str">
        <f t="shared" si="0"/>
        <v/>
      </c>
      <c r="P22" s="128" t="str">
        <f t="shared" si="0"/>
        <v/>
      </c>
      <c r="Q22" s="128" t="str">
        <f t="shared" si="0"/>
        <v/>
      </c>
      <c r="R22" s="128" t="str">
        <f t="shared" si="0"/>
        <v/>
      </c>
      <c r="S22" s="128" t="str">
        <f t="shared" si="0"/>
        <v/>
      </c>
      <c r="T22" s="128" t="str">
        <f t="shared" si="0"/>
        <v/>
      </c>
      <c r="U22" s="128" t="str">
        <f t="shared" si="0"/>
        <v/>
      </c>
      <c r="V22" s="128" t="str">
        <f t="shared" si="0"/>
        <v/>
      </c>
      <c r="W22" s="128" t="str">
        <f t="shared" si="0"/>
        <v/>
      </c>
      <c r="X22" s="162"/>
    </row>
    <row r="23" spans="1:24">
      <c r="A23" s="600" t="s">
        <v>28</v>
      </c>
      <c r="B23" s="601"/>
      <c r="C23" s="129" t="s">
        <v>29</v>
      </c>
      <c r="D23" s="602" t="s">
        <v>30</v>
      </c>
      <c r="E23" s="603"/>
      <c r="F23" s="603"/>
      <c r="G23" s="603"/>
      <c r="H23" s="603"/>
      <c r="I23" s="603"/>
      <c r="J23" s="603"/>
      <c r="K23" s="603"/>
      <c r="L23" s="603"/>
      <c r="M23" s="603"/>
      <c r="N23" s="603"/>
      <c r="O23" s="603"/>
      <c r="P23" s="603"/>
      <c r="Q23" s="603"/>
      <c r="R23" s="603"/>
      <c r="S23" s="603"/>
      <c r="T23" s="603"/>
      <c r="U23" s="603"/>
      <c r="V23" s="603"/>
      <c r="W23" s="604"/>
      <c r="X23" s="130"/>
    </row>
    <row r="24" spans="1:24" ht="25.8" customHeight="1">
      <c r="A24" s="605" t="s">
        <v>31</v>
      </c>
      <c r="B24" s="606"/>
      <c r="C24" s="39" t="s">
        <v>32</v>
      </c>
      <c r="D24" s="125" t="str">
        <f>IF(TRIM(D11)="","",
IF(COUNTA(D17:D21)&lt;5,"",
IF(D22=5,"✓","")))</f>
        <v/>
      </c>
      <c r="E24" s="125" t="str">
        <f t="shared" ref="E24:W24" si="1">IF(TRIM(E11)="","",
IF(COUNTA(E17:E21)&lt;5,"",
IF(E22=5,"✓","")))</f>
        <v/>
      </c>
      <c r="F24" s="125" t="str">
        <f t="shared" si="1"/>
        <v/>
      </c>
      <c r="G24" s="125" t="str">
        <f t="shared" si="1"/>
        <v/>
      </c>
      <c r="H24" s="125" t="str">
        <f t="shared" si="1"/>
        <v/>
      </c>
      <c r="I24" s="125" t="str">
        <f t="shared" si="1"/>
        <v/>
      </c>
      <c r="J24" s="125" t="str">
        <f t="shared" si="1"/>
        <v/>
      </c>
      <c r="K24" s="125" t="str">
        <f t="shared" si="1"/>
        <v/>
      </c>
      <c r="L24" s="125" t="str">
        <f t="shared" si="1"/>
        <v/>
      </c>
      <c r="M24" s="125" t="str">
        <f t="shared" si="1"/>
        <v/>
      </c>
      <c r="N24" s="125" t="str">
        <f t="shared" si="1"/>
        <v/>
      </c>
      <c r="O24" s="125" t="str">
        <f t="shared" si="1"/>
        <v/>
      </c>
      <c r="P24" s="125" t="str">
        <f t="shared" si="1"/>
        <v/>
      </c>
      <c r="Q24" s="125" t="str">
        <f t="shared" si="1"/>
        <v/>
      </c>
      <c r="R24" s="125" t="str">
        <f t="shared" si="1"/>
        <v/>
      </c>
      <c r="S24" s="125" t="str">
        <f t="shared" si="1"/>
        <v/>
      </c>
      <c r="T24" s="125" t="str">
        <f t="shared" si="1"/>
        <v/>
      </c>
      <c r="U24" s="125" t="str">
        <f t="shared" si="1"/>
        <v/>
      </c>
      <c r="V24" s="125" t="str">
        <f t="shared" si="1"/>
        <v/>
      </c>
      <c r="W24" s="125" t="str">
        <f t="shared" si="1"/>
        <v/>
      </c>
      <c r="X24" s="131"/>
    </row>
    <row r="25" spans="1:24" ht="25.8" customHeight="1">
      <c r="A25" s="605" t="s">
        <v>33</v>
      </c>
      <c r="B25" s="606"/>
      <c r="C25" s="39" t="s">
        <v>34</v>
      </c>
      <c r="D25" s="125" t="str">
        <f>IF(TRIM(D11)="","",
IF(COUNTA(D17:D21)&lt;5,"",
IF(OR(D22=3,D22=4),"✓","")))</f>
        <v/>
      </c>
      <c r="E25" s="125" t="str">
        <f t="shared" ref="E25:W25" si="2">IF(TRIM(E11)="","",
IF(COUNTA(E17:E21)&lt;5,"",
IF(OR(E22=3,E22=4),"✓","")))</f>
        <v/>
      </c>
      <c r="F25" s="125" t="str">
        <f t="shared" si="2"/>
        <v/>
      </c>
      <c r="G25" s="125" t="str">
        <f t="shared" si="2"/>
        <v/>
      </c>
      <c r="H25" s="125" t="str">
        <f t="shared" si="2"/>
        <v/>
      </c>
      <c r="I25" s="125" t="str">
        <f t="shared" si="2"/>
        <v/>
      </c>
      <c r="J25" s="125" t="str">
        <f t="shared" si="2"/>
        <v/>
      </c>
      <c r="K25" s="125" t="str">
        <f t="shared" si="2"/>
        <v/>
      </c>
      <c r="L25" s="125" t="str">
        <f t="shared" si="2"/>
        <v/>
      </c>
      <c r="M25" s="125" t="str">
        <f t="shared" si="2"/>
        <v/>
      </c>
      <c r="N25" s="125" t="str">
        <f t="shared" si="2"/>
        <v/>
      </c>
      <c r="O25" s="125" t="str">
        <f t="shared" si="2"/>
        <v/>
      </c>
      <c r="P25" s="125" t="str">
        <f t="shared" si="2"/>
        <v/>
      </c>
      <c r="Q25" s="125" t="str">
        <f t="shared" si="2"/>
        <v/>
      </c>
      <c r="R25" s="125" t="str">
        <f t="shared" si="2"/>
        <v/>
      </c>
      <c r="S25" s="125" t="str">
        <f t="shared" si="2"/>
        <v/>
      </c>
      <c r="T25" s="125" t="str">
        <f t="shared" si="2"/>
        <v/>
      </c>
      <c r="U25" s="125" t="str">
        <f t="shared" si="2"/>
        <v/>
      </c>
      <c r="V25" s="125" t="str">
        <f t="shared" si="2"/>
        <v/>
      </c>
      <c r="W25" s="125" t="str">
        <f t="shared" si="2"/>
        <v/>
      </c>
      <c r="X25" s="131"/>
    </row>
    <row r="26" spans="1:24" ht="25.8" customHeight="1">
      <c r="A26" s="605" t="s">
        <v>35</v>
      </c>
      <c r="B26" s="606"/>
      <c r="C26" s="39" t="s">
        <v>36</v>
      </c>
      <c r="D26" s="125" t="str">
        <f>IF(TRIM(D11)="","",
IF(COUNTA(D17:D21)&lt;5,"",
IF(D22&lt;=2,"✓","")))</f>
        <v/>
      </c>
      <c r="E26" s="125" t="str">
        <f t="shared" ref="E26:W26" si="3">IF(TRIM(E11)="","",
IF(COUNTA(E17:E21)&lt;5,"",
IF(E22&lt;=2,"✓","")))</f>
        <v/>
      </c>
      <c r="F26" s="125" t="str">
        <f t="shared" si="3"/>
        <v/>
      </c>
      <c r="G26" s="125" t="str">
        <f t="shared" si="3"/>
        <v/>
      </c>
      <c r="H26" s="125" t="str">
        <f t="shared" si="3"/>
        <v/>
      </c>
      <c r="I26" s="125" t="str">
        <f t="shared" si="3"/>
        <v/>
      </c>
      <c r="J26" s="125" t="str">
        <f t="shared" si="3"/>
        <v/>
      </c>
      <c r="K26" s="125" t="str">
        <f t="shared" si="3"/>
        <v/>
      </c>
      <c r="L26" s="125" t="str">
        <f t="shared" si="3"/>
        <v/>
      </c>
      <c r="M26" s="125" t="str">
        <f t="shared" si="3"/>
        <v/>
      </c>
      <c r="N26" s="125" t="str">
        <f t="shared" si="3"/>
        <v/>
      </c>
      <c r="O26" s="125" t="str">
        <f t="shared" si="3"/>
        <v/>
      </c>
      <c r="P26" s="125" t="str">
        <f t="shared" si="3"/>
        <v/>
      </c>
      <c r="Q26" s="125" t="str">
        <f t="shared" si="3"/>
        <v/>
      </c>
      <c r="R26" s="125" t="str">
        <f t="shared" si="3"/>
        <v/>
      </c>
      <c r="S26" s="125" t="str">
        <f t="shared" si="3"/>
        <v/>
      </c>
      <c r="T26" s="125" t="str">
        <f t="shared" si="3"/>
        <v/>
      </c>
      <c r="U26" s="125" t="str">
        <f t="shared" si="3"/>
        <v/>
      </c>
      <c r="V26" s="125" t="str">
        <f t="shared" si="3"/>
        <v/>
      </c>
      <c r="W26" s="125" t="str">
        <f t="shared" si="3"/>
        <v/>
      </c>
      <c r="X26" s="132"/>
    </row>
    <row r="27" spans="1:24">
      <c r="A27" s="607" t="s">
        <v>37</v>
      </c>
      <c r="B27" s="608"/>
      <c r="C27" s="608"/>
      <c r="D27" s="608"/>
      <c r="E27" s="608"/>
      <c r="F27" s="608"/>
      <c r="G27" s="608"/>
      <c r="H27" s="608"/>
      <c r="I27" s="608"/>
      <c r="J27" s="608"/>
      <c r="K27" s="608"/>
      <c r="L27" s="608"/>
      <c r="M27" s="608"/>
      <c r="N27" s="608"/>
      <c r="O27" s="608"/>
      <c r="P27" s="608"/>
      <c r="Q27" s="608"/>
      <c r="R27" s="608"/>
      <c r="S27" s="608"/>
      <c r="T27" s="608"/>
      <c r="U27" s="608"/>
      <c r="V27" s="608"/>
      <c r="W27" s="608"/>
      <c r="X27" s="609"/>
    </row>
    <row r="28" spans="1:24" ht="19.8" customHeight="1">
      <c r="A28" s="580"/>
      <c r="B28" s="581"/>
      <c r="C28" s="581"/>
      <c r="D28" s="581"/>
      <c r="E28" s="581"/>
      <c r="F28" s="581"/>
      <c r="G28" s="581"/>
      <c r="H28" s="581"/>
      <c r="I28" s="581"/>
      <c r="J28" s="581"/>
      <c r="K28" s="581"/>
      <c r="L28" s="581"/>
      <c r="M28" s="581"/>
      <c r="N28" s="581"/>
      <c r="O28" s="581"/>
      <c r="P28" s="581"/>
      <c r="Q28" s="581"/>
      <c r="R28" s="581"/>
      <c r="S28" s="581"/>
      <c r="T28" s="581"/>
      <c r="U28" s="581"/>
      <c r="V28" s="581"/>
      <c r="W28" s="581"/>
      <c r="X28" s="582"/>
    </row>
    <row r="29" spans="1:24">
      <c r="A29" s="592" t="s">
        <v>38</v>
      </c>
      <c r="B29" s="593"/>
      <c r="C29" s="593"/>
      <c r="D29" s="593"/>
      <c r="E29" s="593"/>
      <c r="F29" s="593"/>
      <c r="G29" s="593"/>
      <c r="H29" s="593"/>
      <c r="I29" s="593"/>
      <c r="J29" s="593"/>
      <c r="K29" s="593"/>
      <c r="L29" s="593"/>
      <c r="M29" s="593"/>
      <c r="N29" s="593"/>
      <c r="O29" s="593"/>
      <c r="P29" s="593"/>
      <c r="Q29" s="593"/>
      <c r="R29" s="593"/>
      <c r="S29" s="593"/>
      <c r="T29" s="593"/>
      <c r="U29" s="593"/>
      <c r="V29" s="593"/>
      <c r="W29" s="593"/>
      <c r="X29" s="593"/>
    </row>
    <row r="30" spans="1:24" ht="88.2" customHeight="1">
      <c r="A30" s="412" t="s">
        <v>39</v>
      </c>
      <c r="B30" s="412"/>
      <c r="C30" s="412"/>
      <c r="D30" s="412"/>
      <c r="E30" s="412"/>
      <c r="F30" s="412"/>
      <c r="G30" s="412"/>
      <c r="H30" s="412"/>
      <c r="I30" s="412"/>
      <c r="J30" s="412"/>
      <c r="K30" s="412"/>
      <c r="L30" s="412"/>
      <c r="M30" s="412"/>
      <c r="N30" s="412"/>
      <c r="O30" s="412"/>
      <c r="P30" s="412"/>
      <c r="Q30" s="412"/>
      <c r="R30" s="412"/>
      <c r="S30" s="412"/>
      <c r="T30" s="412"/>
      <c r="U30" s="412"/>
      <c r="V30" s="412"/>
      <c r="W30" s="412"/>
      <c r="X30" s="413"/>
    </row>
    <row r="31" spans="1:24" ht="22.8" customHeight="1">
      <c r="A31" s="269" t="s">
        <v>40</v>
      </c>
      <c r="B31" s="269"/>
      <c r="C31" s="269"/>
      <c r="D31" s="269"/>
      <c r="E31" s="269"/>
      <c r="F31" s="269"/>
      <c r="G31" s="3" t="s">
        <v>41</v>
      </c>
      <c r="H31" s="4"/>
      <c r="I31" s="4"/>
      <c r="J31" s="4"/>
      <c r="K31" s="4"/>
      <c r="L31" s="4"/>
      <c r="M31" s="4"/>
      <c r="N31" s="4"/>
      <c r="O31" s="4"/>
      <c r="P31" s="4"/>
      <c r="Q31" s="4"/>
      <c r="R31" s="4"/>
      <c r="S31" s="4"/>
      <c r="T31" s="4"/>
      <c r="U31" s="4"/>
      <c r="V31" s="4"/>
      <c r="W31" s="4"/>
      <c r="X31" s="5"/>
    </row>
    <row r="32" spans="1:24">
      <c r="A32" s="269" t="s">
        <v>42</v>
      </c>
      <c r="B32" s="269"/>
      <c r="C32" s="269"/>
      <c r="D32" s="269"/>
      <c r="E32" s="269"/>
      <c r="F32" s="269"/>
      <c r="G32" s="269"/>
      <c r="H32" s="40"/>
      <c r="I32" s="40"/>
      <c r="J32" s="40"/>
      <c r="K32" s="40"/>
      <c r="L32" s="40"/>
      <c r="M32" s="40"/>
      <c r="N32" s="40"/>
      <c r="O32" s="40"/>
      <c r="P32" s="40"/>
      <c r="Q32" s="40"/>
      <c r="R32" s="40"/>
      <c r="S32" s="40"/>
      <c r="T32" s="40"/>
      <c r="U32" s="40"/>
      <c r="V32" s="40"/>
      <c r="W32" s="40"/>
      <c r="X32" s="41"/>
    </row>
    <row r="33" spans="1:24" ht="102" customHeight="1">
      <c r="A33" s="332" t="s">
        <v>43</v>
      </c>
      <c r="B33" s="332"/>
      <c r="C33" s="332"/>
      <c r="D33" s="332"/>
      <c r="E33" s="332"/>
      <c r="F33" s="332"/>
      <c r="G33" s="332"/>
      <c r="H33" s="332"/>
      <c r="I33" s="332"/>
      <c r="J33" s="332"/>
      <c r="K33" s="332"/>
      <c r="L33" s="332"/>
      <c r="M33" s="332"/>
      <c r="N33" s="332"/>
      <c r="O33" s="332"/>
      <c r="P33" s="332"/>
      <c r="Q33" s="332"/>
      <c r="R33" s="332"/>
      <c r="S33" s="332"/>
      <c r="T33" s="332"/>
      <c r="U33" s="332"/>
      <c r="V33" s="332"/>
      <c r="W33" s="332"/>
      <c r="X33" s="333"/>
    </row>
  </sheetData>
  <dataConsolidate/>
  <mergeCells count="41">
    <mergeCell ref="A33:X33"/>
    <mergeCell ref="A23:B23"/>
    <mergeCell ref="D23:W23"/>
    <mergeCell ref="A24:B24"/>
    <mergeCell ref="A25:B25"/>
    <mergeCell ref="A26:B26"/>
    <mergeCell ref="A27:X27"/>
    <mergeCell ref="A28:X28"/>
    <mergeCell ref="A29:X29"/>
    <mergeCell ref="A30:X30"/>
    <mergeCell ref="A31:F31"/>
    <mergeCell ref="A32:G32"/>
    <mergeCell ref="A22:C22"/>
    <mergeCell ref="A10:B14"/>
    <mergeCell ref="C10:C14"/>
    <mergeCell ref="D10:W10"/>
    <mergeCell ref="X10:X15"/>
    <mergeCell ref="D14:W14"/>
    <mergeCell ref="A15:C16"/>
    <mergeCell ref="D16:W16"/>
    <mergeCell ref="B17:C17"/>
    <mergeCell ref="B18:C18"/>
    <mergeCell ref="B19:C19"/>
    <mergeCell ref="B20:C20"/>
    <mergeCell ref="B21:C21"/>
    <mergeCell ref="D12:W12"/>
    <mergeCell ref="A7:B7"/>
    <mergeCell ref="A8:B9"/>
    <mergeCell ref="C8:C9"/>
    <mergeCell ref="D8:F8"/>
    <mergeCell ref="G8:X8"/>
    <mergeCell ref="D9:F9"/>
    <mergeCell ref="G9:X9"/>
    <mergeCell ref="C7:X7"/>
    <mergeCell ref="A1:X1"/>
    <mergeCell ref="A2:X2"/>
    <mergeCell ref="A3:X3"/>
    <mergeCell ref="A4:X4"/>
    <mergeCell ref="A6:B6"/>
    <mergeCell ref="C6:X6"/>
    <mergeCell ref="A5:X5"/>
  </mergeCells>
  <dataValidations count="2">
    <dataValidation type="list" allowBlank="1" showInputMessage="1" showErrorMessage="1" sqref="D17:W21" xr:uid="{6A3A85B4-DB45-4E9D-9439-492FEC3AB930}">
      <formula1>"Yes, No"</formula1>
    </dataValidation>
    <dataValidation type="list" allowBlank="1" showInputMessage="1" showErrorMessage="1" sqref="D11:W11" xr:uid="{E18CF374-747F-4B1A-AB22-E07CE4DDD522}">
      <formula1>"Blackthorn scrub, Gorse scrub, Hawthorn scrub, Hazel scrub, Mixed scrub, Dunes with sea buckthorn (H2160), Willow scrub"</formula1>
    </dataValidation>
  </dataValidations>
  <hyperlinks>
    <hyperlink ref="C6" r:id="rId1" display="https://sac.jncc.gov.uk/habitat/H2160/" xr:uid="{5B76331D-A02A-43DF-B27F-E2A3700989CD}"/>
    <hyperlink ref="C7" r:id="rId2" display="https://ukhab.org/" xr:uid="{2F296115-9119-4012-B9F7-4F59B2C13986}"/>
    <hyperlink ref="A31" r:id="rId3" display="https://assets.publishing.service.gov.uk/government/uploads/system/uploads/attachment_data/file/1079036/Keepers_of_time_woodlands_and_trees_policy_England.pdf" xr:uid="{04BC6F17-3089-48B1-9BBD-1D05715D2608}"/>
    <hyperlink ref="A32" r:id="rId4" display="https://www.gov.uk/guidance/ancient-woodland-ancient-trees-and-veteran-trees-advice-for-making-planning-decisions" xr:uid="{2D2350CA-AB01-46BA-A9D2-1FF2A16EB24A}"/>
  </hyperlinks>
  <pageMargins left="0.7" right="0.7" top="0.75" bottom="0.75" header="0.3" footer="0.3"/>
  <pageSetup orientation="portrait" horizontalDpi="1200" verticalDpi="1200"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B41E6-43BD-4F9A-8C21-63C4F34376BC}">
  <sheetPr>
    <tabColor rgb="FFC00000"/>
  </sheetPr>
  <dimension ref="A1:X52"/>
  <sheetViews>
    <sheetView topLeftCell="A3" zoomScale="55" zoomScaleNormal="55" workbookViewId="0">
      <selection activeCell="E14" sqref="E14"/>
    </sheetView>
  </sheetViews>
  <sheetFormatPr defaultRowHeight="14.4"/>
  <cols>
    <col min="1" max="1" width="4.44140625" bestFit="1" customWidth="1"/>
    <col min="2" max="2" width="37.44140625" customWidth="1"/>
    <col min="3" max="3" width="37.77734375" customWidth="1"/>
    <col min="4" max="23" width="11.33203125" customWidth="1"/>
    <col min="24" max="24" width="16.6640625" customWidth="1"/>
  </cols>
  <sheetData>
    <row r="1" spans="1:24">
      <c r="A1" s="225" t="s">
        <v>277</v>
      </c>
      <c r="B1" s="226"/>
      <c r="C1" s="226"/>
      <c r="D1" s="226"/>
      <c r="E1" s="226"/>
      <c r="F1" s="226"/>
      <c r="G1" s="226"/>
      <c r="H1" s="226"/>
      <c r="I1" s="226"/>
      <c r="J1" s="226"/>
      <c r="K1" s="226"/>
      <c r="L1" s="226"/>
      <c r="M1" s="226"/>
      <c r="N1" s="226"/>
      <c r="O1" s="226"/>
      <c r="P1" s="226"/>
      <c r="Q1" s="226"/>
      <c r="R1" s="226"/>
      <c r="S1" s="226"/>
      <c r="T1" s="226"/>
      <c r="U1" s="226"/>
      <c r="V1" s="226"/>
      <c r="W1" s="226"/>
      <c r="X1" s="227"/>
    </row>
    <row r="2" spans="1:24">
      <c r="A2" s="228" t="s">
        <v>1</v>
      </c>
      <c r="B2" s="228"/>
      <c r="C2" s="228"/>
      <c r="D2" s="228"/>
      <c r="E2" s="228"/>
      <c r="F2" s="228"/>
      <c r="G2" s="228"/>
      <c r="H2" s="228"/>
      <c r="I2" s="228"/>
      <c r="J2" s="228"/>
      <c r="K2" s="228"/>
      <c r="L2" s="228"/>
      <c r="M2" s="228"/>
      <c r="N2" s="228"/>
      <c r="O2" s="228"/>
      <c r="P2" s="228"/>
      <c r="Q2" s="228"/>
      <c r="R2" s="228"/>
      <c r="S2" s="228"/>
      <c r="T2" s="228"/>
      <c r="U2" s="228"/>
      <c r="V2" s="228"/>
      <c r="W2" s="228"/>
      <c r="X2" s="228"/>
    </row>
    <row r="3" spans="1:24" ht="200.4" customHeight="1">
      <c r="A3" s="229" t="s">
        <v>278</v>
      </c>
      <c r="B3" s="230"/>
      <c r="C3" s="230"/>
      <c r="D3" s="230"/>
      <c r="E3" s="230"/>
      <c r="F3" s="230"/>
      <c r="G3" s="230"/>
      <c r="H3" s="230"/>
      <c r="I3" s="230"/>
      <c r="J3" s="230"/>
      <c r="K3" s="230"/>
      <c r="L3" s="230"/>
      <c r="M3" s="230"/>
      <c r="N3" s="230"/>
      <c r="O3" s="230"/>
      <c r="P3" s="230"/>
      <c r="Q3" s="230"/>
      <c r="R3" s="230"/>
      <c r="S3" s="230"/>
      <c r="T3" s="230"/>
      <c r="U3" s="230"/>
      <c r="V3" s="230"/>
      <c r="W3" s="230"/>
      <c r="X3" s="231"/>
    </row>
    <row r="4" spans="1:24">
      <c r="A4" s="222" t="s">
        <v>3</v>
      </c>
      <c r="B4" s="223"/>
      <c r="C4" s="223"/>
      <c r="D4" s="223"/>
      <c r="E4" s="223"/>
      <c r="F4" s="223"/>
      <c r="G4" s="223"/>
      <c r="H4" s="223"/>
      <c r="I4" s="223"/>
      <c r="J4" s="223"/>
      <c r="K4" s="223"/>
      <c r="L4" s="223"/>
      <c r="M4" s="223"/>
      <c r="N4" s="223"/>
      <c r="O4" s="223"/>
      <c r="P4" s="223"/>
      <c r="Q4" s="223"/>
      <c r="R4" s="223"/>
      <c r="S4" s="223"/>
      <c r="T4" s="223"/>
      <c r="U4" s="223"/>
      <c r="V4" s="223"/>
      <c r="W4" s="223"/>
      <c r="X4" s="224"/>
    </row>
    <row r="5" spans="1:24" ht="54" customHeight="1">
      <c r="A5" s="232"/>
      <c r="B5" s="233"/>
      <c r="C5" s="233"/>
      <c r="D5" s="233"/>
      <c r="E5" s="233"/>
      <c r="F5" s="233"/>
      <c r="G5" s="233"/>
      <c r="H5" s="233"/>
      <c r="I5" s="233"/>
      <c r="J5" s="233"/>
      <c r="K5" s="233"/>
      <c r="L5" s="233"/>
      <c r="M5" s="233"/>
      <c r="N5" s="233"/>
      <c r="O5" s="233"/>
      <c r="P5" s="233"/>
      <c r="Q5" s="233"/>
      <c r="R5" s="233"/>
      <c r="S5" s="233"/>
      <c r="T5" s="233"/>
      <c r="U5" s="233"/>
      <c r="V5" s="233"/>
      <c r="W5" s="233"/>
      <c r="X5" s="234"/>
    </row>
    <row r="6" spans="1:24" ht="15.6" customHeight="1">
      <c r="A6" s="188" t="s">
        <v>279</v>
      </c>
      <c r="B6" s="189"/>
      <c r="C6" s="189"/>
      <c r="D6" s="189"/>
      <c r="E6" s="189"/>
      <c r="F6" s="189"/>
      <c r="G6" s="189"/>
      <c r="H6" s="189"/>
      <c r="I6" s="189"/>
      <c r="J6" s="189"/>
      <c r="K6" s="189"/>
      <c r="L6" s="189"/>
      <c r="M6" s="189"/>
      <c r="N6" s="193" t="s">
        <v>7</v>
      </c>
      <c r="O6" s="194"/>
      <c r="P6" s="194"/>
      <c r="Q6" s="194"/>
      <c r="R6" s="194"/>
      <c r="S6" s="194"/>
      <c r="T6" s="194"/>
      <c r="U6" s="194"/>
      <c r="V6" s="194"/>
      <c r="W6" s="194"/>
      <c r="X6" s="195"/>
    </row>
    <row r="7" spans="1:24" ht="59.4" customHeight="1">
      <c r="A7" s="196" t="s">
        <v>8</v>
      </c>
      <c r="B7" s="197"/>
      <c r="C7" s="200" t="str">
        <f>'SURVEY COVER SHEET '!D4&amp;" - "&amp;'SURVEY COVER SHEET '!D2</f>
        <v>On-site - Reading Gateway</v>
      </c>
      <c r="D7" s="202" t="s">
        <v>9</v>
      </c>
      <c r="E7" s="198"/>
      <c r="F7" s="198"/>
      <c r="G7" s="198"/>
      <c r="H7" s="198"/>
      <c r="I7" s="198"/>
      <c r="J7" s="198"/>
      <c r="K7" s="198"/>
      <c r="L7" s="199"/>
      <c r="M7" s="203" t="str">
        <f>TEXT('SURVEY COVER SHEET '!$B$2,"dd/mm/yyyy")&amp;" - "&amp;'SURVEY COVER SHEET '!$B$4</f>
        <v>19/03/2026 - Ben Wagstffe</v>
      </c>
      <c r="N7" s="204"/>
      <c r="O7" s="204"/>
      <c r="P7" s="204"/>
      <c r="Q7" s="204"/>
      <c r="R7" s="204"/>
      <c r="S7" s="204"/>
      <c r="T7" s="204"/>
      <c r="U7" s="204"/>
      <c r="V7" s="204"/>
      <c r="W7" s="204"/>
      <c r="X7" s="205"/>
    </row>
    <row r="8" spans="1:24" ht="52.8" customHeight="1">
      <c r="A8" s="198"/>
      <c r="B8" s="199"/>
      <c r="C8" s="201"/>
      <c r="D8" s="190" t="s">
        <v>10</v>
      </c>
      <c r="E8" s="191"/>
      <c r="F8" s="191"/>
      <c r="G8" s="191"/>
      <c r="H8" s="191"/>
      <c r="I8" s="191"/>
      <c r="J8" s="191"/>
      <c r="K8" s="191"/>
      <c r="L8" s="192"/>
      <c r="M8" s="206"/>
      <c r="N8" s="207"/>
      <c r="O8" s="207"/>
      <c r="P8" s="207"/>
      <c r="Q8" s="207"/>
      <c r="R8" s="207"/>
      <c r="S8" s="207"/>
      <c r="T8" s="207"/>
      <c r="U8" s="207"/>
      <c r="V8" s="207"/>
      <c r="W8" s="207"/>
      <c r="X8" s="208"/>
    </row>
    <row r="9" spans="1:24">
      <c r="A9" s="209" t="s">
        <v>11</v>
      </c>
      <c r="B9" s="210"/>
      <c r="C9" s="212"/>
      <c r="D9" s="190" t="s">
        <v>439</v>
      </c>
      <c r="E9" s="191"/>
      <c r="F9" s="191"/>
      <c r="G9" s="191"/>
      <c r="H9" s="191"/>
      <c r="I9" s="191"/>
      <c r="J9" s="191"/>
      <c r="K9" s="191"/>
      <c r="L9" s="191"/>
      <c r="M9" s="191"/>
      <c r="N9" s="191"/>
      <c r="O9" s="191"/>
      <c r="P9" s="191"/>
      <c r="Q9" s="191"/>
      <c r="R9" s="191"/>
      <c r="S9" s="191"/>
      <c r="T9" s="191"/>
      <c r="U9" s="191"/>
      <c r="V9" s="191"/>
      <c r="W9" s="192"/>
      <c r="X9" s="215"/>
    </row>
    <row r="10" spans="1:24" ht="64.2" customHeight="1">
      <c r="A10" s="211"/>
      <c r="B10" s="197"/>
      <c r="C10" s="213"/>
      <c r="D10" s="152" t="s">
        <v>460</v>
      </c>
      <c r="E10" s="152" t="s">
        <v>460</v>
      </c>
      <c r="F10" s="152"/>
      <c r="G10" s="152"/>
      <c r="H10" s="152"/>
      <c r="I10" s="152"/>
      <c r="J10" s="152"/>
      <c r="K10" s="152"/>
      <c r="L10" s="152"/>
      <c r="M10" s="152"/>
      <c r="N10" s="152"/>
      <c r="O10" s="152"/>
      <c r="P10" s="152"/>
      <c r="Q10" s="152"/>
      <c r="R10" s="152"/>
      <c r="S10" s="152"/>
      <c r="T10" s="152"/>
      <c r="U10" s="152"/>
      <c r="V10" s="152"/>
      <c r="W10" s="152"/>
      <c r="X10" s="216"/>
    </row>
    <row r="11" spans="1:24">
      <c r="A11" s="211"/>
      <c r="B11" s="197"/>
      <c r="C11" s="213"/>
      <c r="D11" s="190" t="s">
        <v>12</v>
      </c>
      <c r="E11" s="191"/>
      <c r="F11" s="191"/>
      <c r="G11" s="191"/>
      <c r="H11" s="191"/>
      <c r="I11" s="191"/>
      <c r="J11" s="191"/>
      <c r="K11" s="191"/>
      <c r="L11" s="191"/>
      <c r="M11" s="191"/>
      <c r="N11" s="191"/>
      <c r="O11" s="191"/>
      <c r="P11" s="191"/>
      <c r="Q11" s="191"/>
      <c r="R11" s="191"/>
      <c r="S11" s="191"/>
      <c r="T11" s="191"/>
      <c r="U11" s="191"/>
      <c r="V11" s="191"/>
      <c r="W11" s="192"/>
      <c r="X11" s="216"/>
    </row>
    <row r="12" spans="1:24" ht="33.6" customHeight="1">
      <c r="A12" s="211"/>
      <c r="B12" s="197"/>
      <c r="C12" s="213"/>
      <c r="D12" s="152">
        <v>1</v>
      </c>
      <c r="E12" s="152">
        <v>2</v>
      </c>
      <c r="F12" s="152"/>
      <c r="G12" s="152"/>
      <c r="H12" s="152"/>
      <c r="I12" s="152"/>
      <c r="J12" s="152"/>
      <c r="K12" s="152"/>
      <c r="L12" s="152"/>
      <c r="M12" s="152"/>
      <c r="N12" s="152"/>
      <c r="O12" s="152"/>
      <c r="P12" s="152"/>
      <c r="Q12" s="152"/>
      <c r="R12" s="152"/>
      <c r="S12" s="152"/>
      <c r="T12" s="152"/>
      <c r="U12" s="152"/>
      <c r="V12" s="152"/>
      <c r="W12" s="152"/>
      <c r="X12" s="216"/>
    </row>
    <row r="13" spans="1:24">
      <c r="A13" s="202"/>
      <c r="B13" s="199"/>
      <c r="C13" s="214"/>
      <c r="D13" s="190" t="s">
        <v>13</v>
      </c>
      <c r="E13" s="191"/>
      <c r="F13" s="191"/>
      <c r="G13" s="191"/>
      <c r="H13" s="191"/>
      <c r="I13" s="191"/>
      <c r="J13" s="191"/>
      <c r="K13" s="191"/>
      <c r="L13" s="191"/>
      <c r="M13" s="191"/>
      <c r="N13" s="191"/>
      <c r="O13" s="191"/>
      <c r="P13" s="191"/>
      <c r="Q13" s="191"/>
      <c r="R13" s="191"/>
      <c r="S13" s="191"/>
      <c r="T13" s="191"/>
      <c r="U13" s="191"/>
      <c r="V13" s="191"/>
      <c r="W13" s="192"/>
      <c r="X13" s="216"/>
    </row>
    <row r="14" spans="1:24" ht="33.6" customHeight="1">
      <c r="A14" s="218" t="s">
        <v>14</v>
      </c>
      <c r="B14" s="218"/>
      <c r="C14" s="219"/>
      <c r="D14" s="154" t="s">
        <v>530</v>
      </c>
      <c r="E14" s="154" t="s">
        <v>531</v>
      </c>
      <c r="F14" s="154"/>
      <c r="G14" s="154"/>
      <c r="H14" s="154"/>
      <c r="I14" s="154"/>
      <c r="J14" s="154"/>
      <c r="K14" s="154"/>
      <c r="L14" s="154"/>
      <c r="M14" s="154"/>
      <c r="N14" s="154"/>
      <c r="O14" s="154"/>
      <c r="P14" s="154"/>
      <c r="Q14" s="154"/>
      <c r="R14" s="154"/>
      <c r="S14" s="154"/>
      <c r="T14" s="154"/>
      <c r="U14" s="154"/>
      <c r="V14" s="154"/>
      <c r="W14" s="154"/>
      <c r="X14" s="217"/>
    </row>
    <row r="15" spans="1:24" ht="48" customHeight="1">
      <c r="A15" s="220"/>
      <c r="B15" s="220"/>
      <c r="C15" s="221"/>
      <c r="D15" s="222" t="s">
        <v>15</v>
      </c>
      <c r="E15" s="223"/>
      <c r="F15" s="223"/>
      <c r="G15" s="223"/>
      <c r="H15" s="223"/>
      <c r="I15" s="223"/>
      <c r="J15" s="223"/>
      <c r="K15" s="223"/>
      <c r="L15" s="223"/>
      <c r="M15" s="223"/>
      <c r="N15" s="223"/>
      <c r="O15" s="223"/>
      <c r="P15" s="223"/>
      <c r="Q15" s="223"/>
      <c r="R15" s="223"/>
      <c r="S15" s="223"/>
      <c r="T15" s="223"/>
      <c r="U15" s="223"/>
      <c r="V15" s="223"/>
      <c r="W15" s="224"/>
      <c r="X15" s="2" t="s">
        <v>16</v>
      </c>
    </row>
    <row r="16" spans="1:24">
      <c r="A16" s="238" t="s">
        <v>280</v>
      </c>
      <c r="B16" s="239"/>
      <c r="C16" s="239"/>
      <c r="D16" s="239"/>
      <c r="E16" s="239"/>
      <c r="F16" s="239"/>
      <c r="G16" s="239"/>
      <c r="H16" s="239"/>
      <c r="I16" s="239"/>
      <c r="J16" s="239"/>
      <c r="K16" s="239"/>
      <c r="L16" s="239"/>
      <c r="M16" s="239"/>
      <c r="N16" s="239"/>
      <c r="O16" s="239"/>
      <c r="P16" s="239"/>
      <c r="Q16" s="239"/>
      <c r="R16" s="239"/>
      <c r="S16" s="239"/>
      <c r="T16" s="239"/>
      <c r="U16" s="239"/>
      <c r="V16" s="239"/>
      <c r="W16" s="239"/>
      <c r="X16" s="240"/>
    </row>
    <row r="17" spans="1:24" ht="48" customHeight="1">
      <c r="A17" s="7" t="s">
        <v>17</v>
      </c>
      <c r="B17" s="241" t="s">
        <v>281</v>
      </c>
      <c r="C17" s="242"/>
      <c r="D17" s="6" t="s">
        <v>523</v>
      </c>
      <c r="E17" s="6" t="s">
        <v>523</v>
      </c>
      <c r="F17" s="6"/>
      <c r="G17" s="6"/>
      <c r="H17" s="6"/>
      <c r="I17" s="6"/>
      <c r="J17" s="6"/>
      <c r="K17" s="6"/>
      <c r="L17" s="6"/>
      <c r="M17" s="6"/>
      <c r="N17" s="6"/>
      <c r="O17" s="6"/>
      <c r="P17" s="6"/>
      <c r="Q17" s="6"/>
      <c r="R17" s="6"/>
      <c r="S17" s="6"/>
      <c r="T17" s="6"/>
      <c r="U17" s="6"/>
      <c r="V17" s="6"/>
      <c r="W17" s="6"/>
      <c r="X17" s="8"/>
    </row>
    <row r="18" spans="1:24" ht="48" customHeight="1">
      <c r="A18" s="7" t="s">
        <v>19</v>
      </c>
      <c r="B18" s="241" t="s">
        <v>282</v>
      </c>
      <c r="C18" s="242"/>
      <c r="D18" s="6" t="s">
        <v>523</v>
      </c>
      <c r="E18" s="6" t="s">
        <v>523</v>
      </c>
      <c r="F18" s="6"/>
      <c r="G18" s="6"/>
      <c r="H18" s="6"/>
      <c r="I18" s="6"/>
      <c r="J18" s="6"/>
      <c r="K18" s="6"/>
      <c r="L18" s="6"/>
      <c r="M18" s="6"/>
      <c r="N18" s="6"/>
      <c r="O18" s="6"/>
      <c r="P18" s="6"/>
      <c r="Q18" s="6"/>
      <c r="R18" s="6"/>
      <c r="S18" s="6"/>
      <c r="T18" s="6"/>
      <c r="U18" s="6"/>
      <c r="V18" s="6"/>
      <c r="W18" s="6"/>
      <c r="X18" s="8"/>
    </row>
    <row r="19" spans="1:24" ht="108" customHeight="1">
      <c r="A19" s="7" t="s">
        <v>21</v>
      </c>
      <c r="B19" s="241" t="s">
        <v>283</v>
      </c>
      <c r="C19" s="242"/>
      <c r="D19" s="6" t="s">
        <v>524</v>
      </c>
      <c r="E19" s="6" t="s">
        <v>524</v>
      </c>
      <c r="F19" s="6"/>
      <c r="G19" s="6"/>
      <c r="H19" s="6"/>
      <c r="I19" s="6"/>
      <c r="J19" s="6"/>
      <c r="K19" s="6"/>
      <c r="L19" s="6"/>
      <c r="M19" s="6"/>
      <c r="N19" s="6"/>
      <c r="O19" s="6"/>
      <c r="P19" s="6"/>
      <c r="Q19" s="6"/>
      <c r="R19" s="6"/>
      <c r="S19" s="6"/>
      <c r="T19" s="6"/>
      <c r="U19" s="6"/>
      <c r="V19" s="6"/>
      <c r="W19" s="6"/>
      <c r="X19" s="8"/>
    </row>
    <row r="20" spans="1:24">
      <c r="A20" s="235" t="s">
        <v>284</v>
      </c>
      <c r="B20" s="236"/>
      <c r="C20" s="236"/>
      <c r="D20" s="236"/>
      <c r="E20" s="236"/>
      <c r="F20" s="236"/>
      <c r="G20" s="236"/>
      <c r="H20" s="236"/>
      <c r="I20" s="236"/>
      <c r="J20" s="236"/>
      <c r="K20" s="236"/>
      <c r="L20" s="236"/>
      <c r="M20" s="236"/>
      <c r="N20" s="236"/>
      <c r="O20" s="236"/>
      <c r="P20" s="236"/>
      <c r="Q20" s="236"/>
      <c r="R20" s="236"/>
      <c r="S20" s="236"/>
      <c r="T20" s="236"/>
      <c r="U20" s="236"/>
      <c r="V20" s="236"/>
      <c r="W20" s="236"/>
      <c r="X20" s="237"/>
    </row>
    <row r="21" spans="1:24" ht="97.2" customHeight="1">
      <c r="A21" s="7" t="s">
        <v>23</v>
      </c>
      <c r="B21" s="241" t="s">
        <v>285</v>
      </c>
      <c r="C21" s="242"/>
      <c r="D21" s="6"/>
      <c r="E21" s="6"/>
      <c r="F21" s="6"/>
      <c r="G21" s="6"/>
      <c r="H21" s="6"/>
      <c r="I21" s="6"/>
      <c r="J21" s="6"/>
      <c r="K21" s="6"/>
      <c r="L21" s="6"/>
      <c r="M21" s="6"/>
      <c r="N21" s="6"/>
      <c r="O21" s="6"/>
      <c r="P21" s="6"/>
      <c r="Q21" s="6"/>
      <c r="R21" s="6"/>
      <c r="S21" s="6"/>
      <c r="T21" s="6"/>
      <c r="U21" s="6"/>
      <c r="V21" s="6"/>
      <c r="W21" s="6"/>
      <c r="X21" s="8"/>
    </row>
    <row r="22" spans="1:24">
      <c r="A22" s="235" t="s">
        <v>286</v>
      </c>
      <c r="B22" s="236"/>
      <c r="C22" s="236"/>
      <c r="D22" s="236"/>
      <c r="E22" s="236"/>
      <c r="F22" s="236"/>
      <c r="G22" s="236"/>
      <c r="H22" s="236"/>
      <c r="I22" s="236"/>
      <c r="J22" s="236"/>
      <c r="K22" s="236"/>
      <c r="L22" s="236"/>
      <c r="M22" s="236"/>
      <c r="N22" s="236"/>
      <c r="O22" s="236"/>
      <c r="P22" s="236"/>
      <c r="Q22" s="236"/>
      <c r="R22" s="236"/>
      <c r="S22" s="236"/>
      <c r="T22" s="236"/>
      <c r="U22" s="236"/>
      <c r="V22" s="236"/>
      <c r="W22" s="236"/>
      <c r="X22" s="237"/>
    </row>
    <row r="23" spans="1:24" ht="39.6" customHeight="1">
      <c r="A23" s="7" t="s">
        <v>287</v>
      </c>
      <c r="B23" s="241" t="s">
        <v>288</v>
      </c>
      <c r="C23" s="242"/>
      <c r="D23" s="6"/>
      <c r="E23" s="6"/>
      <c r="F23" s="6"/>
      <c r="G23" s="6"/>
      <c r="H23" s="6"/>
      <c r="I23" s="6"/>
      <c r="J23" s="6"/>
      <c r="K23" s="6"/>
      <c r="L23" s="6"/>
      <c r="M23" s="6"/>
      <c r="N23" s="6"/>
      <c r="O23" s="6"/>
      <c r="P23" s="6"/>
      <c r="Q23" s="6"/>
      <c r="R23" s="6"/>
      <c r="S23" s="6"/>
      <c r="T23" s="6"/>
      <c r="U23" s="6"/>
      <c r="V23" s="6"/>
      <c r="W23" s="6"/>
      <c r="X23" s="8"/>
    </row>
    <row r="24" spans="1:24" ht="39.6" customHeight="1">
      <c r="A24" s="7" t="s">
        <v>289</v>
      </c>
      <c r="B24" s="241" t="s">
        <v>290</v>
      </c>
      <c r="C24" s="242"/>
      <c r="D24" s="6"/>
      <c r="E24" s="6"/>
      <c r="F24" s="6"/>
      <c r="G24" s="6"/>
      <c r="H24" s="6"/>
      <c r="I24" s="6"/>
      <c r="J24" s="6"/>
      <c r="K24" s="6"/>
      <c r="L24" s="6"/>
      <c r="M24" s="6"/>
      <c r="N24" s="6"/>
      <c r="O24" s="6"/>
      <c r="P24" s="6"/>
      <c r="Q24" s="6"/>
      <c r="R24" s="6"/>
      <c r="S24" s="6"/>
      <c r="T24" s="6"/>
      <c r="U24" s="6"/>
      <c r="V24" s="6"/>
      <c r="W24" s="6"/>
      <c r="X24" s="8"/>
    </row>
    <row r="25" spans="1:24">
      <c r="A25" s="235" t="s">
        <v>291</v>
      </c>
      <c r="B25" s="236"/>
      <c r="C25" s="236"/>
      <c r="D25" s="236"/>
      <c r="E25" s="236"/>
      <c r="F25" s="236"/>
      <c r="G25" s="236"/>
      <c r="H25" s="236"/>
      <c r="I25" s="236"/>
      <c r="J25" s="236"/>
      <c r="K25" s="236"/>
      <c r="L25" s="236"/>
      <c r="M25" s="236"/>
      <c r="N25" s="236"/>
      <c r="O25" s="236"/>
      <c r="P25" s="236"/>
      <c r="Q25" s="236"/>
      <c r="R25" s="236"/>
      <c r="S25" s="236"/>
      <c r="T25" s="236"/>
      <c r="U25" s="236"/>
      <c r="V25" s="236"/>
      <c r="W25" s="236"/>
      <c r="X25" s="237"/>
    </row>
    <row r="26" spans="1:24" ht="41.4" customHeight="1">
      <c r="A26" s="7" t="s">
        <v>52</v>
      </c>
      <c r="B26" s="241" t="s">
        <v>292</v>
      </c>
      <c r="C26" s="242"/>
      <c r="D26" s="6"/>
      <c r="E26" s="6"/>
      <c r="F26" s="6"/>
      <c r="G26" s="6"/>
      <c r="H26" s="6"/>
      <c r="I26" s="6"/>
      <c r="J26" s="6"/>
      <c r="K26" s="6"/>
      <c r="L26" s="6"/>
      <c r="M26" s="6"/>
      <c r="N26" s="6"/>
      <c r="O26" s="6"/>
      <c r="P26" s="6"/>
      <c r="Q26" s="6"/>
      <c r="R26" s="6"/>
      <c r="S26" s="6"/>
      <c r="T26" s="6"/>
      <c r="U26" s="6"/>
      <c r="V26" s="6"/>
      <c r="W26" s="6"/>
      <c r="X26" s="8"/>
    </row>
    <row r="27" spans="1:24">
      <c r="A27" s="235" t="s">
        <v>293</v>
      </c>
      <c r="B27" s="236"/>
      <c r="C27" s="236"/>
      <c r="D27" s="236"/>
      <c r="E27" s="236"/>
      <c r="F27" s="236"/>
      <c r="G27" s="236"/>
      <c r="H27" s="236"/>
      <c r="I27" s="236"/>
      <c r="J27" s="236"/>
      <c r="K27" s="236"/>
      <c r="L27" s="236"/>
      <c r="M27" s="236"/>
      <c r="N27" s="236"/>
      <c r="O27" s="236"/>
      <c r="P27" s="236"/>
      <c r="Q27" s="236"/>
      <c r="R27" s="236"/>
      <c r="S27" s="236"/>
      <c r="T27" s="236"/>
      <c r="U27" s="236"/>
      <c r="V27" s="236"/>
      <c r="W27" s="236"/>
      <c r="X27" s="237"/>
    </row>
    <row r="28" spans="1:24" ht="89.4" customHeight="1">
      <c r="A28" s="7" t="s">
        <v>73</v>
      </c>
      <c r="B28" s="241" t="s">
        <v>294</v>
      </c>
      <c r="C28" s="242"/>
      <c r="D28" s="6"/>
      <c r="E28" s="6"/>
      <c r="F28" s="6"/>
      <c r="G28" s="6"/>
      <c r="H28" s="6"/>
      <c r="I28" s="6"/>
      <c r="J28" s="6"/>
      <c r="K28" s="6"/>
      <c r="L28" s="6"/>
      <c r="M28" s="6"/>
      <c r="N28" s="6"/>
      <c r="O28" s="6"/>
      <c r="P28" s="6"/>
      <c r="Q28" s="6"/>
      <c r="R28" s="6"/>
      <c r="S28" s="6"/>
      <c r="T28" s="6"/>
      <c r="U28" s="6"/>
      <c r="V28" s="6"/>
      <c r="W28" s="6"/>
      <c r="X28" s="8"/>
    </row>
    <row r="29" spans="1:24" ht="15">
      <c r="A29" s="243" t="s">
        <v>295</v>
      </c>
      <c r="B29" s="244"/>
      <c r="C29" s="244"/>
      <c r="D29" s="6" t="s">
        <v>524</v>
      </c>
      <c r="E29" s="6" t="s">
        <v>524</v>
      </c>
      <c r="F29" s="6"/>
      <c r="G29" s="6"/>
      <c r="H29" s="6"/>
      <c r="I29" s="6"/>
      <c r="J29" s="6"/>
      <c r="K29" s="6"/>
      <c r="L29" s="6"/>
      <c r="M29" s="6"/>
      <c r="N29" s="6"/>
      <c r="O29" s="6"/>
      <c r="P29" s="6"/>
      <c r="Q29" s="6"/>
      <c r="R29" s="6"/>
      <c r="S29" s="6"/>
      <c r="T29" s="6"/>
      <c r="U29" s="6"/>
      <c r="V29" s="6"/>
      <c r="W29" s="6"/>
      <c r="X29" s="8"/>
    </row>
    <row r="30" spans="1:24">
      <c r="A30" s="245" t="s">
        <v>27</v>
      </c>
      <c r="B30" s="246"/>
      <c r="C30" s="246"/>
      <c r="D30" s="45">
        <f t="shared" ref="D30:W30" si="0">IF(TRIM(D10)="","",
IF(AND(NOT(ISNUMBER(SEARCH("mosaic",D10))),
NOT(ISNUMBER(SEARCH("intensive",D10))),
NOT(ISNUMBER(SEARCH("biodiverse",D10))),
NOT(OR(ISNUMBER(SEARCH("bioswale",D10)),ISNUMBER(SEARCH("suds",D10)))),
COUNTA(D21,D23:D24,D26,D28)&gt;0),"N/A",
IF(AND(ISNUMBER(SEARCH("mosaic",D10)),COUNTA(D23:D24,D26,D28)&gt;0),"N/A",
IF(AND(ISNUMBER(SEARCH("intensive",D10)),COUNTA(D21,D23:D24,D28)&gt;0),"N/A",
IF(AND(ISNUMBER(SEARCH("biodiverse",D10)),COUNTA(D21,D23:D24,D26)&gt;0),"N/A",
IF(AND(OR(ISNUMBER(SEARCH("bioswale",D10)),ISNUMBER(SEARCH("suds",D10))),COUNTA(D21,D26,D28)&gt;0),"N/A",
IF(COUNTA(D17:D19)
+IF(ISNUMBER(SEARCH("mosaic",D10)),COUNTA(D21),0)
+IF(ISNUMBER(SEARCH("intensive",D10)),COUNTA(D26),0)
+IF(ISNUMBER(SEARCH("biodiverse",D10)),COUNTA(D28),0)
+IF(OR(ISNUMBER(SEARCH("bioswale",D10)),ISNUMBER(SEARCH("suds",D10))),COUNTA(D23:D24),0)
&lt;&gt;3
+IF(OR(ISNUMBER(SEARCH("mosaic",D10)),ISNUMBER(SEARCH("intensive",D10)),ISNUMBER(SEARCH("biodiverse",D10))),1,0)
+IF(OR(ISNUMBER(SEARCH("bioswale",D10)),ISNUMBER(SEARCH("suds",D10))),2,0),"",
COUNTIF(D17:D19,"Yes")
+COUNTIF(D21,"Yes")
+COUNTIF(D26,"Yes")
+COUNTIF(D28,"Yes")
+COUNTIF(D23:D24,"Yes"))))))))</f>
        <v>1</v>
      </c>
      <c r="E30" s="43">
        <f t="shared" si="0"/>
        <v>1</v>
      </c>
      <c r="F30" s="43" t="str">
        <f t="shared" si="0"/>
        <v/>
      </c>
      <c r="G30" s="43" t="str">
        <f t="shared" si="0"/>
        <v/>
      </c>
      <c r="H30" s="43" t="str">
        <f t="shared" si="0"/>
        <v/>
      </c>
      <c r="I30" s="43" t="str">
        <f t="shared" si="0"/>
        <v/>
      </c>
      <c r="J30" s="43" t="str">
        <f t="shared" si="0"/>
        <v/>
      </c>
      <c r="K30" s="43" t="str">
        <f t="shared" si="0"/>
        <v/>
      </c>
      <c r="L30" s="43" t="str">
        <f t="shared" si="0"/>
        <v/>
      </c>
      <c r="M30" s="43" t="str">
        <f t="shared" si="0"/>
        <v/>
      </c>
      <c r="N30" s="43" t="str">
        <f t="shared" si="0"/>
        <v/>
      </c>
      <c r="O30" s="43"/>
      <c r="P30" s="43"/>
      <c r="Q30" s="43"/>
      <c r="R30" s="43" t="str">
        <f t="shared" si="0"/>
        <v/>
      </c>
      <c r="S30" s="43" t="str">
        <f t="shared" si="0"/>
        <v/>
      </c>
      <c r="T30" s="43"/>
      <c r="U30" s="43" t="str">
        <f t="shared" si="0"/>
        <v/>
      </c>
      <c r="V30" s="43" t="str">
        <f t="shared" si="0"/>
        <v/>
      </c>
      <c r="W30" s="43" t="str">
        <f t="shared" si="0"/>
        <v/>
      </c>
      <c r="X30" s="43"/>
    </row>
    <row r="31" spans="1:24">
      <c r="A31" s="222" t="s">
        <v>55</v>
      </c>
      <c r="B31" s="224"/>
      <c r="C31" s="9" t="s">
        <v>29</v>
      </c>
      <c r="D31" s="247" t="s">
        <v>30</v>
      </c>
      <c r="E31" s="247"/>
      <c r="F31" s="247"/>
      <c r="G31" s="247"/>
      <c r="H31" s="247"/>
      <c r="I31" s="247"/>
      <c r="J31" s="247"/>
      <c r="K31" s="247"/>
      <c r="L31" s="247"/>
      <c r="M31" s="247"/>
      <c r="N31" s="247"/>
      <c r="O31" s="247"/>
      <c r="P31" s="247"/>
      <c r="Q31" s="247"/>
      <c r="R31" s="247"/>
      <c r="S31" s="247"/>
      <c r="T31" s="247"/>
      <c r="U31" s="247"/>
      <c r="V31" s="247"/>
      <c r="W31" s="247"/>
      <c r="X31" s="265"/>
    </row>
    <row r="32" spans="1:24">
      <c r="A32" s="248" t="s">
        <v>296</v>
      </c>
      <c r="B32" s="249"/>
      <c r="C32" s="249"/>
      <c r="D32" s="249"/>
      <c r="E32" s="249"/>
      <c r="F32" s="249"/>
      <c r="G32" s="249"/>
      <c r="H32" s="249"/>
      <c r="I32" s="249"/>
      <c r="J32" s="249"/>
      <c r="K32" s="249"/>
      <c r="L32" s="249"/>
      <c r="M32" s="249"/>
      <c r="N32" s="249"/>
      <c r="O32" s="249"/>
      <c r="P32" s="249"/>
      <c r="Q32" s="249"/>
      <c r="R32" s="249"/>
      <c r="S32" s="249"/>
      <c r="T32" s="249"/>
      <c r="U32" s="249"/>
      <c r="V32" s="249"/>
      <c r="W32" s="250"/>
      <c r="X32" s="266"/>
    </row>
    <row r="33" spans="1:24" ht="57" customHeight="1">
      <c r="A33" s="241" t="s">
        <v>297</v>
      </c>
      <c r="B33" s="242"/>
      <c r="C33" s="7" t="s">
        <v>32</v>
      </c>
      <c r="D33" s="45" t="str">
        <f>IF(TRIM(D10)="","",
IF(OR(
ISNUMBER(SEARCH("mosaic",D10)),
ISNUMBER(SEARCH("intensive",D10)),
ISNUMBER(SEARCH("biodiverse",D10)),
ISNUMBER(SEARCH("bioswale",D10)),
ISNUMBER(SEARCH("suds",D10))
),"N/A",
IF(AND(D30&gt;=3,D29="Yes"),"✓","")))</f>
        <v/>
      </c>
      <c r="E33" s="45" t="str">
        <f t="shared" ref="E33:W33" si="1">IF(TRIM(E10)="","",
IF(OR(
ISNUMBER(SEARCH("mosaic",E10)),
ISNUMBER(SEARCH("intensive",E10)),
ISNUMBER(SEARCH("biodiverse",E10)),
ISNUMBER(SEARCH("bioswale",E10)),
ISNUMBER(SEARCH("suds",E10))
),"N/A",
IF(AND(E30&gt;=3,E29="Yes"),"✓","")))</f>
        <v/>
      </c>
      <c r="F33" s="45" t="str">
        <f t="shared" si="1"/>
        <v/>
      </c>
      <c r="G33" s="45" t="str">
        <f t="shared" si="1"/>
        <v/>
      </c>
      <c r="H33" s="45" t="str">
        <f t="shared" si="1"/>
        <v/>
      </c>
      <c r="I33" s="45" t="str">
        <f t="shared" si="1"/>
        <v/>
      </c>
      <c r="J33" s="45" t="str">
        <f t="shared" si="1"/>
        <v/>
      </c>
      <c r="K33" s="45" t="str">
        <f t="shared" si="1"/>
        <v/>
      </c>
      <c r="L33" s="45" t="str">
        <f t="shared" si="1"/>
        <v/>
      </c>
      <c r="M33" s="45" t="str">
        <f t="shared" si="1"/>
        <v/>
      </c>
      <c r="N33" s="45" t="str">
        <f t="shared" si="1"/>
        <v/>
      </c>
      <c r="O33" s="45" t="str">
        <f t="shared" si="1"/>
        <v/>
      </c>
      <c r="P33" s="45" t="str">
        <f t="shared" si="1"/>
        <v/>
      </c>
      <c r="Q33" s="45" t="str">
        <f t="shared" si="1"/>
        <v/>
      </c>
      <c r="R33" s="45" t="str">
        <f t="shared" si="1"/>
        <v/>
      </c>
      <c r="S33" s="45" t="str">
        <f t="shared" si="1"/>
        <v/>
      </c>
      <c r="T33" s="45" t="str">
        <f t="shared" si="1"/>
        <v/>
      </c>
      <c r="U33" s="45" t="str">
        <f t="shared" si="1"/>
        <v/>
      </c>
      <c r="V33" s="45" t="str">
        <f t="shared" si="1"/>
        <v/>
      </c>
      <c r="W33" s="45" t="str">
        <f t="shared" si="1"/>
        <v/>
      </c>
      <c r="X33" s="266"/>
    </row>
    <row r="34" spans="1:24" ht="70.8" customHeight="1">
      <c r="A34" s="241" t="s">
        <v>298</v>
      </c>
      <c r="B34" s="242"/>
      <c r="C34" s="7" t="s">
        <v>34</v>
      </c>
      <c r="D34" s="45" t="str">
        <f>IF(TRIM(D10)="","",
IF(OR(
ISNUMBER(SEARCH("mosaic",D10)),
ISNUMBER(SEARCH("intensive",D10)),
ISNUMBER(SEARCH("biodiverse",D10)),
ISNUMBER(SEARCH("bioswale",D10)),
ISNUMBER(SEARCH("suds",D10))
),"N/A",
IF(OR(D30=2,
AND(D30=3,D29="No")),"✓","")))</f>
        <v/>
      </c>
      <c r="E34" s="45" t="str">
        <f t="shared" ref="E34:W34" si="2">IF(TRIM(E10)="","",
IF(OR(
ISNUMBER(SEARCH("mosaic",E10)),
ISNUMBER(SEARCH("intensive",E10)),
ISNUMBER(SEARCH("biodiverse",E10)),
ISNUMBER(SEARCH("bioswale",E10)),
ISNUMBER(SEARCH("suds",E10))
),"N/A",
IF(OR(E30=2,
AND(E30=3,E29="No")),"✓","")))</f>
        <v/>
      </c>
      <c r="F34" s="45" t="str">
        <f t="shared" si="2"/>
        <v/>
      </c>
      <c r="G34" s="45" t="str">
        <f t="shared" si="2"/>
        <v/>
      </c>
      <c r="H34" s="45" t="str">
        <f t="shared" si="2"/>
        <v/>
      </c>
      <c r="I34" s="45" t="str">
        <f t="shared" si="2"/>
        <v/>
      </c>
      <c r="J34" s="45" t="str">
        <f t="shared" si="2"/>
        <v/>
      </c>
      <c r="K34" s="45" t="str">
        <f t="shared" si="2"/>
        <v/>
      </c>
      <c r="L34" s="45" t="str">
        <f t="shared" si="2"/>
        <v/>
      </c>
      <c r="M34" s="45" t="str">
        <f t="shared" si="2"/>
        <v/>
      </c>
      <c r="N34" s="45" t="str">
        <f t="shared" si="2"/>
        <v/>
      </c>
      <c r="O34" s="45" t="str">
        <f t="shared" si="2"/>
        <v/>
      </c>
      <c r="P34" s="45" t="str">
        <f t="shared" si="2"/>
        <v/>
      </c>
      <c r="Q34" s="45" t="str">
        <f t="shared" si="2"/>
        <v/>
      </c>
      <c r="R34" s="45" t="str">
        <f t="shared" si="2"/>
        <v/>
      </c>
      <c r="S34" s="45" t="str">
        <f t="shared" si="2"/>
        <v/>
      </c>
      <c r="T34" s="45" t="str">
        <f t="shared" si="2"/>
        <v/>
      </c>
      <c r="U34" s="45" t="str">
        <f t="shared" si="2"/>
        <v/>
      </c>
      <c r="V34" s="45" t="str">
        <f t="shared" si="2"/>
        <v/>
      </c>
      <c r="W34" s="45" t="str">
        <f t="shared" si="2"/>
        <v/>
      </c>
      <c r="X34" s="266"/>
    </row>
    <row r="35" spans="1:24" ht="19.8" customHeight="1">
      <c r="A35" s="241" t="s">
        <v>299</v>
      </c>
      <c r="B35" s="242"/>
      <c r="C35" s="7" t="s">
        <v>36</v>
      </c>
      <c r="D35" s="45" t="str">
        <f>IF(TRIM(D10)="","",
IF(OR(
ISNUMBER(SEARCH("mosaic",D10)),
ISNUMBER(SEARCH("intensive",D10)),
ISNUMBER(SEARCH("biodiverse",D10)),
ISNUMBER(SEARCH("bioswale",D10)),
ISNUMBER(SEARCH("suds",D10))
),"N/A",
IF(AND(D30&lt;=1),"✓","")))</f>
        <v>✓</v>
      </c>
      <c r="E35" s="45" t="str">
        <f t="shared" ref="E35:W35" si="3">IF(TRIM(E10)="","",
IF(OR(
ISNUMBER(SEARCH("mosaic",E10)),
ISNUMBER(SEARCH("intensive",E10)),
ISNUMBER(SEARCH("biodiverse",E10)),
ISNUMBER(SEARCH("bioswale",E10)),
ISNUMBER(SEARCH("suds",E10))
),"N/A",
IF(AND(E30&lt;=1),"✓","")))</f>
        <v>✓</v>
      </c>
      <c r="F35" s="45" t="str">
        <f t="shared" si="3"/>
        <v/>
      </c>
      <c r="G35" s="45" t="str">
        <f t="shared" si="3"/>
        <v/>
      </c>
      <c r="H35" s="45" t="str">
        <f t="shared" si="3"/>
        <v/>
      </c>
      <c r="I35" s="45" t="str">
        <f t="shared" si="3"/>
        <v/>
      </c>
      <c r="J35" s="45" t="str">
        <f t="shared" si="3"/>
        <v/>
      </c>
      <c r="K35" s="45" t="str">
        <f t="shared" si="3"/>
        <v/>
      </c>
      <c r="L35" s="45" t="str">
        <f t="shared" si="3"/>
        <v/>
      </c>
      <c r="M35" s="45" t="str">
        <f t="shared" si="3"/>
        <v/>
      </c>
      <c r="N35" s="45" t="str">
        <f t="shared" si="3"/>
        <v/>
      </c>
      <c r="O35" s="45" t="str">
        <f t="shared" si="3"/>
        <v/>
      </c>
      <c r="P35" s="45" t="str">
        <f t="shared" si="3"/>
        <v/>
      </c>
      <c r="Q35" s="45" t="str">
        <f t="shared" si="3"/>
        <v/>
      </c>
      <c r="R35" s="45" t="str">
        <f t="shared" si="3"/>
        <v/>
      </c>
      <c r="S35" s="45" t="str">
        <f t="shared" si="3"/>
        <v/>
      </c>
      <c r="T35" s="45" t="str">
        <f t="shared" si="3"/>
        <v/>
      </c>
      <c r="U35" s="45" t="str">
        <f t="shared" si="3"/>
        <v/>
      </c>
      <c r="V35" s="45" t="str">
        <f t="shared" si="3"/>
        <v/>
      </c>
      <c r="W35" s="45" t="str">
        <f t="shared" si="3"/>
        <v/>
      </c>
      <c r="X35" s="266"/>
    </row>
    <row r="36" spans="1:24">
      <c r="A36" s="235" t="s">
        <v>300</v>
      </c>
      <c r="B36" s="236"/>
      <c r="C36" s="236"/>
      <c r="D36" s="236"/>
      <c r="E36" s="236"/>
      <c r="F36" s="236"/>
      <c r="G36" s="236"/>
      <c r="H36" s="236"/>
      <c r="I36" s="236"/>
      <c r="J36" s="236"/>
      <c r="K36" s="236"/>
      <c r="L36" s="236"/>
      <c r="M36" s="236"/>
      <c r="N36" s="236"/>
      <c r="O36" s="236"/>
      <c r="P36" s="236"/>
      <c r="Q36" s="236"/>
      <c r="R36" s="236"/>
      <c r="S36" s="236"/>
      <c r="T36" s="236"/>
      <c r="U36" s="236"/>
      <c r="V36" s="236"/>
      <c r="W36" s="237"/>
      <c r="X36" s="266"/>
    </row>
    <row r="37" spans="1:24" ht="99.6" customHeight="1">
      <c r="A37" s="241" t="s">
        <v>301</v>
      </c>
      <c r="B37" s="242"/>
      <c r="C37" s="7" t="s">
        <v>32</v>
      </c>
      <c r="D37" s="45" t="str">
        <f>IF(TRIM(D10)="","",
IF(OR(
AND(ISNUMBER(SEARCH("mosaic",D10)),COUNTA(D26,D28)&gt;0),
AND(ISNUMBER(SEARCH("intensive",D10)),COUNTA(D21,D28)&gt;0),
AND(ISNUMBER(SEARCH("biodiverse",D10)),COUNTA(D21,D26)&gt;0),
AND(NOT(OR(
ISNUMBER(SEARCH("mosaic",D10)),
ISNUMBER(SEARCH("intensive",D10)),
ISNUMBER(SEARCH("biodiverse",D10)))),
COUNTA(D21,D26,D28)=0)),
"N/A",
IF(AND(D29="Yes",D30=4),"✓","")))</f>
        <v>N/A</v>
      </c>
      <c r="E37" s="45" t="str">
        <f t="shared" ref="E37:W37" si="4">IF(TRIM(E10)="","",
IF(OR(
AND(ISNUMBER(SEARCH("mosaic",E10)),COUNTA(E26,E28)&gt;0),
AND(ISNUMBER(SEARCH("intensive",E10)),COUNTA(E21,E28)&gt;0),
AND(ISNUMBER(SEARCH("biodiverse",E10)),COUNTA(E21,E26)&gt;0),
AND(NOT(OR(
ISNUMBER(SEARCH("mosaic",E10)),
ISNUMBER(SEARCH("intensive",E10)),
ISNUMBER(SEARCH("biodiverse",E10)))),
COUNTA(E21,E26,E28)=0)),
"N/A",
IF(AND(E29="Yes",E30=4),"✓","")))</f>
        <v>N/A</v>
      </c>
      <c r="F37" s="45" t="str">
        <f t="shared" si="4"/>
        <v/>
      </c>
      <c r="G37" s="45" t="str">
        <f t="shared" si="4"/>
        <v/>
      </c>
      <c r="H37" s="45" t="str">
        <f t="shared" si="4"/>
        <v/>
      </c>
      <c r="I37" s="45" t="str">
        <f t="shared" si="4"/>
        <v/>
      </c>
      <c r="J37" s="45" t="str">
        <f t="shared" si="4"/>
        <v/>
      </c>
      <c r="K37" s="45" t="str">
        <f t="shared" si="4"/>
        <v/>
      </c>
      <c r="L37" s="45" t="str">
        <f t="shared" si="4"/>
        <v/>
      </c>
      <c r="M37" s="45" t="str">
        <f t="shared" si="4"/>
        <v/>
      </c>
      <c r="N37" s="45" t="str">
        <f t="shared" si="4"/>
        <v/>
      </c>
      <c r="O37" s="45" t="str">
        <f t="shared" si="4"/>
        <v/>
      </c>
      <c r="P37" s="45" t="str">
        <f t="shared" si="4"/>
        <v/>
      </c>
      <c r="Q37" s="45" t="str">
        <f t="shared" si="4"/>
        <v/>
      </c>
      <c r="R37" s="45" t="str">
        <f t="shared" si="4"/>
        <v/>
      </c>
      <c r="S37" s="45" t="str">
        <f t="shared" si="4"/>
        <v/>
      </c>
      <c r="T37" s="45" t="str">
        <f t="shared" si="4"/>
        <v/>
      </c>
      <c r="U37" s="45" t="str">
        <f t="shared" si="4"/>
        <v/>
      </c>
      <c r="V37" s="45" t="str">
        <f t="shared" si="4"/>
        <v/>
      </c>
      <c r="W37" s="45" t="str">
        <f t="shared" si="4"/>
        <v/>
      </c>
      <c r="X37" s="266"/>
    </row>
    <row r="38" spans="1:24" ht="70.2" customHeight="1">
      <c r="A38" s="241" t="s">
        <v>302</v>
      </c>
      <c r="B38" s="242"/>
      <c r="C38" s="7" t="s">
        <v>34</v>
      </c>
      <c r="D38" s="45" t="str">
        <f>IF(TRIM(D10)="","",
IF(OR(
AND(ISNUMBER(SEARCH("mosaic",D10)),COUNTA(D26,D28)&gt;0),
AND(ISNUMBER(SEARCH("intensive",D10)),COUNTA(D21,D28)&gt;0),
AND(ISNUMBER(SEARCH("biodiverse",D10)),COUNTA(D21,D26)&gt;0),
AND(
NOT(OR(
ISNUMBER(SEARCH("mosaic",D10)),
ISNUMBER(SEARCH("intensive",D10)),
ISNUMBER(SEARCH("biodiverse",D10)))),
COUNTA(D21,D26,D28)=0)),
"N/A",
IF(OR(D30=2,D30=3,AND(D30&gt;=3,D29="No")),"✓","")))</f>
        <v>N/A</v>
      </c>
      <c r="E38" s="45" t="str">
        <f t="shared" ref="E38:W38" si="5">IF(TRIM(E10)="","",
IF(OR(
AND(ISNUMBER(SEARCH("mosaic",E10)),COUNTA(E26,E28)&gt;0),
AND(ISNUMBER(SEARCH("intensive",E10)),COUNTA(E21,E28)&gt;0),
AND(ISNUMBER(SEARCH("biodiverse",E10)),COUNTA(E21,E26)&gt;0),
AND(
NOT(OR(
ISNUMBER(SEARCH("mosaic",E10)),
ISNUMBER(SEARCH("intensive",E10)),
ISNUMBER(SEARCH("biodiverse",E10)))),
COUNTA(E21,E26,E28)=0)),
"N/A",
IF(OR(E30=2,E30=3,AND(E30&gt;=3,E29="No")),"✓","")))</f>
        <v>N/A</v>
      </c>
      <c r="F38" s="45" t="str">
        <f t="shared" si="5"/>
        <v/>
      </c>
      <c r="G38" s="45" t="str">
        <f t="shared" si="5"/>
        <v/>
      </c>
      <c r="H38" s="45" t="str">
        <f t="shared" si="5"/>
        <v/>
      </c>
      <c r="I38" s="45" t="str">
        <f t="shared" si="5"/>
        <v/>
      </c>
      <c r="J38" s="45" t="str">
        <f t="shared" si="5"/>
        <v/>
      </c>
      <c r="K38" s="45" t="str">
        <f t="shared" si="5"/>
        <v/>
      </c>
      <c r="L38" s="45" t="str">
        <f t="shared" si="5"/>
        <v/>
      </c>
      <c r="M38" s="45" t="str">
        <f t="shared" si="5"/>
        <v/>
      </c>
      <c r="N38" s="45" t="str">
        <f t="shared" si="5"/>
        <v/>
      </c>
      <c r="O38" s="45" t="str">
        <f t="shared" si="5"/>
        <v/>
      </c>
      <c r="P38" s="45" t="str">
        <f t="shared" si="5"/>
        <v/>
      </c>
      <c r="Q38" s="45" t="str">
        <f t="shared" si="5"/>
        <v/>
      </c>
      <c r="R38" s="45" t="str">
        <f t="shared" si="5"/>
        <v/>
      </c>
      <c r="S38" s="45" t="str">
        <f t="shared" si="5"/>
        <v/>
      </c>
      <c r="T38" s="45" t="str">
        <f t="shared" si="5"/>
        <v/>
      </c>
      <c r="U38" s="45" t="str">
        <f t="shared" si="5"/>
        <v/>
      </c>
      <c r="V38" s="45" t="str">
        <f t="shared" si="5"/>
        <v/>
      </c>
      <c r="W38" s="45" t="str">
        <f t="shared" si="5"/>
        <v/>
      </c>
      <c r="X38" s="266"/>
    </row>
    <row r="39" spans="1:24" ht="19.8" customHeight="1">
      <c r="A39" s="241" t="s">
        <v>303</v>
      </c>
      <c r="B39" s="242"/>
      <c r="C39" s="7" t="s">
        <v>36</v>
      </c>
      <c r="D39" s="45" t="str">
        <f>IF(TRIM(D10)="","",
IF(OR(
AND(ISNUMBER(SEARCH("mosaic",D10)),COUNTA(D26,D28)&gt;0),
AND(ISNUMBER(SEARCH("intensive",D10)),COUNTA(D21,D28)&gt;0),
AND(ISNUMBER(SEARCH("biodiverse",D10)),COUNTA(D21,D26)&gt;0),
AND(NOT(OR(
ISNUMBER(SEARCH("mosaic",D10)),
ISNUMBER(SEARCH("intensive",D10)),
ISNUMBER(SEARCH("biodiverse",D10)))),
COUNTA(D21,D26,D28)=0)),
"N/A",
IF(D30&lt;=1,"✓","")))</f>
        <v>N/A</v>
      </c>
      <c r="E39" s="45" t="str">
        <f t="shared" ref="E39:W39" si="6">IF(TRIM(E10)="","",
IF(OR(
AND(ISNUMBER(SEARCH("mosaic",E10)),COUNTA(E26,E28)&gt;0),
AND(ISNUMBER(SEARCH("intensive",E10)),COUNTA(E21,E28)&gt;0),
AND(ISNUMBER(SEARCH("biodiverse",E10)),COUNTA(E21,E26)&gt;0),
AND(NOT(OR(
ISNUMBER(SEARCH("mosaic",E10)),
ISNUMBER(SEARCH("intensive",E10)),
ISNUMBER(SEARCH("biodiverse",E10)))),
COUNTA(E21,E26,E28)=0)),
"N/A",
IF(E30&lt;=1,"✓","")))</f>
        <v>N/A</v>
      </c>
      <c r="F39" s="45" t="str">
        <f t="shared" si="6"/>
        <v/>
      </c>
      <c r="G39" s="45" t="str">
        <f t="shared" si="6"/>
        <v/>
      </c>
      <c r="H39" s="45" t="str">
        <f t="shared" si="6"/>
        <v/>
      </c>
      <c r="I39" s="45" t="str">
        <f t="shared" si="6"/>
        <v/>
      </c>
      <c r="J39" s="45" t="str">
        <f t="shared" si="6"/>
        <v/>
      </c>
      <c r="K39" s="45" t="str">
        <f t="shared" si="6"/>
        <v/>
      </c>
      <c r="L39" s="45" t="str">
        <f t="shared" si="6"/>
        <v/>
      </c>
      <c r="M39" s="45" t="str">
        <f t="shared" si="6"/>
        <v/>
      </c>
      <c r="N39" s="45" t="str">
        <f t="shared" si="6"/>
        <v/>
      </c>
      <c r="O39" s="45" t="str">
        <f t="shared" si="6"/>
        <v/>
      </c>
      <c r="P39" s="45" t="str">
        <f t="shared" si="6"/>
        <v/>
      </c>
      <c r="Q39" s="45" t="str">
        <f t="shared" si="6"/>
        <v/>
      </c>
      <c r="R39" s="45" t="str">
        <f t="shared" si="6"/>
        <v/>
      </c>
      <c r="S39" s="45" t="str">
        <f t="shared" si="6"/>
        <v/>
      </c>
      <c r="T39" s="45" t="str">
        <f t="shared" si="6"/>
        <v/>
      </c>
      <c r="U39" s="45" t="str">
        <f t="shared" si="6"/>
        <v/>
      </c>
      <c r="V39" s="45" t="str">
        <f t="shared" si="6"/>
        <v/>
      </c>
      <c r="W39" s="45" t="str">
        <f t="shared" si="6"/>
        <v/>
      </c>
      <c r="X39" s="266"/>
    </row>
    <row r="40" spans="1:24">
      <c r="A40" s="235" t="s">
        <v>304</v>
      </c>
      <c r="B40" s="236"/>
      <c r="C40" s="236"/>
      <c r="D40" s="236"/>
      <c r="E40" s="236"/>
      <c r="F40" s="236"/>
      <c r="G40" s="236"/>
      <c r="H40" s="236"/>
      <c r="I40" s="236"/>
      <c r="J40" s="236"/>
      <c r="K40" s="236"/>
      <c r="L40" s="236"/>
      <c r="M40" s="236"/>
      <c r="N40" s="236"/>
      <c r="O40" s="236"/>
      <c r="P40" s="236"/>
      <c r="Q40" s="236"/>
      <c r="R40" s="236"/>
      <c r="S40" s="236"/>
      <c r="T40" s="236"/>
      <c r="U40" s="236"/>
      <c r="V40" s="236"/>
      <c r="W40" s="237"/>
      <c r="X40" s="266"/>
    </row>
    <row r="41" spans="1:24" ht="101.4" customHeight="1">
      <c r="A41" s="241" t="s">
        <v>305</v>
      </c>
      <c r="B41" s="242"/>
      <c r="C41" s="7" t="s">
        <v>32</v>
      </c>
      <c r="D41" s="45" t="str">
        <f>IF(TRIM(D10)="","",
IF(AND(COUNTA(D17:D19),COUNT(D23:D24))&lt;5,"",
IF(NOT(OR(ISNUMBER(SEARCH("bioswale",D10)),ISNUMBER(SEARCH("suds",D10)))),"N/A",
IF(COUNTA(D21,D26,D28)&gt;0,"N/A",
IF(AND(D29="Yes",D30=5),"✓","")
))))</f>
        <v>N/A</v>
      </c>
      <c r="E41" s="45" t="str">
        <f t="shared" ref="E41:W41" si="7">IF(TRIM(E10)="","",
IF(AND(COUNTA(E17:E19),COUNT(E23:E24))&lt;5,"",
IF(NOT(OR(ISNUMBER(SEARCH("bioswale",E10)),ISNUMBER(SEARCH("suds",E10)))),"N/A",
IF(OR(E21&lt;&gt;"",E26&lt;&gt;"",E28&lt;&gt;""),"N/A",
IF(AND(E29="Yes",E30=5),"✓","")
))))</f>
        <v>N/A</v>
      </c>
      <c r="F41" s="45" t="str">
        <f t="shared" si="7"/>
        <v/>
      </c>
      <c r="G41" s="45" t="str">
        <f t="shared" si="7"/>
        <v/>
      </c>
      <c r="H41" s="45" t="str">
        <f t="shared" si="7"/>
        <v/>
      </c>
      <c r="I41" s="45" t="str">
        <f t="shared" si="7"/>
        <v/>
      </c>
      <c r="J41" s="45" t="str">
        <f t="shared" si="7"/>
        <v/>
      </c>
      <c r="K41" s="45" t="str">
        <f t="shared" si="7"/>
        <v/>
      </c>
      <c r="L41" s="45" t="str">
        <f t="shared" si="7"/>
        <v/>
      </c>
      <c r="M41" s="45" t="str">
        <f t="shared" si="7"/>
        <v/>
      </c>
      <c r="N41" s="45" t="str">
        <f t="shared" si="7"/>
        <v/>
      </c>
      <c r="O41" s="45" t="str">
        <f t="shared" si="7"/>
        <v/>
      </c>
      <c r="P41" s="45" t="str">
        <f t="shared" si="7"/>
        <v/>
      </c>
      <c r="Q41" s="45" t="str">
        <f t="shared" si="7"/>
        <v/>
      </c>
      <c r="R41" s="45" t="str">
        <f t="shared" si="7"/>
        <v/>
      </c>
      <c r="S41" s="45" t="str">
        <f t="shared" si="7"/>
        <v/>
      </c>
      <c r="T41" s="45" t="str">
        <f t="shared" si="7"/>
        <v/>
      </c>
      <c r="U41" s="45" t="str">
        <f t="shared" si="7"/>
        <v/>
      </c>
      <c r="V41" s="45" t="str">
        <f t="shared" si="7"/>
        <v/>
      </c>
      <c r="W41" s="45" t="str">
        <f t="shared" si="7"/>
        <v/>
      </c>
      <c r="X41" s="266"/>
    </row>
    <row r="42" spans="1:24" ht="73.2" customHeight="1">
      <c r="A42" s="241" t="s">
        <v>306</v>
      </c>
      <c r="B42" s="242"/>
      <c r="C42" s="7" t="s">
        <v>34</v>
      </c>
      <c r="D42" s="45" t="str">
        <f>IF(TRIM(D10)="","",
IF(AND(COUNTA(D17:D19),COUNT(D23:D24))&lt;5,"",
IF(NOT(OR(ISNUMBER(SEARCH("bioswale",D10)),ISNUMBER(SEARCH("suds",D10)))),"N/A",
IF(COUNTA(D21,D26,D28)&gt;0,"N/A",
IF(OR(D30=3,D30=4,
AND(D30&gt;=3,D29="No")),"✓","")))))</f>
        <v>N/A</v>
      </c>
      <c r="E42" s="45" t="str">
        <f t="shared" ref="E42:W42" si="8">IF(TRIM(E10)="","",
IF(AND(COUNTA(E17:E19),COUNT(E23:E24))&lt;5,"",
IF(NOT(OR(ISNUMBER(SEARCH("bioswale",E10)),ISNUMBER(SEARCH("suds",E10)))),"N/A",
IF(OR(E21&lt;&gt;"",E26&lt;&gt;"",E28&lt;&gt;""),"N/A",
IF(OR(E30=3,E30=4,
AND(E30&gt;=3,E29="No")),"✓","")))))</f>
        <v>N/A</v>
      </c>
      <c r="F42" s="45" t="str">
        <f t="shared" si="8"/>
        <v/>
      </c>
      <c r="G42" s="45" t="str">
        <f t="shared" si="8"/>
        <v/>
      </c>
      <c r="H42" s="45" t="str">
        <f t="shared" si="8"/>
        <v/>
      </c>
      <c r="I42" s="45" t="str">
        <f t="shared" si="8"/>
        <v/>
      </c>
      <c r="J42" s="45" t="str">
        <f t="shared" si="8"/>
        <v/>
      </c>
      <c r="K42" s="45" t="str">
        <f t="shared" si="8"/>
        <v/>
      </c>
      <c r="L42" s="45" t="str">
        <f t="shared" si="8"/>
        <v/>
      </c>
      <c r="M42" s="45" t="str">
        <f t="shared" si="8"/>
        <v/>
      </c>
      <c r="N42" s="45" t="str">
        <f t="shared" si="8"/>
        <v/>
      </c>
      <c r="O42" s="45" t="str">
        <f t="shared" si="8"/>
        <v/>
      </c>
      <c r="P42" s="45" t="str">
        <f t="shared" si="8"/>
        <v/>
      </c>
      <c r="Q42" s="45" t="str">
        <f t="shared" si="8"/>
        <v/>
      </c>
      <c r="R42" s="45" t="str">
        <f t="shared" si="8"/>
        <v/>
      </c>
      <c r="S42" s="45" t="str">
        <f t="shared" si="8"/>
        <v/>
      </c>
      <c r="T42" s="45" t="str">
        <f t="shared" si="8"/>
        <v/>
      </c>
      <c r="U42" s="45" t="str">
        <f t="shared" si="8"/>
        <v/>
      </c>
      <c r="V42" s="45" t="str">
        <f t="shared" si="8"/>
        <v/>
      </c>
      <c r="W42" s="45" t="str">
        <f t="shared" si="8"/>
        <v/>
      </c>
      <c r="X42" s="266"/>
    </row>
    <row r="43" spans="1:24" ht="21" customHeight="1">
      <c r="A43" s="241" t="s">
        <v>307</v>
      </c>
      <c r="B43" s="242"/>
      <c r="C43" s="7" t="s">
        <v>36</v>
      </c>
      <c r="D43" s="45" t="str">
        <f>IF(TRIM(D10)="","",
IF(AND(COUNTA(D17:D19),COUNT(D23:D24))&lt;5,"",
IF(NOT(OR(ISNUMBER(SEARCH("bioswale",D10)),ISNUMBER(SEARCH("suds",D10)))),"N/A",
IF(COUNTA(D21,D26,D28)&gt;0,"N/A",
IF((D30&lt;=2),"✓","")))))</f>
        <v>N/A</v>
      </c>
      <c r="E43" s="45" t="str">
        <f t="shared" ref="E43:W43" si="9">IF(TRIM(E10)="","",
IF(AND(COUNTA(E17:E19),COUNT(E23:E24))&lt;5,"",
IF(NOT(OR(ISNUMBER(SEARCH("bioswale",E10)),ISNUMBER(SEARCH("suds",E10)))),"N/A",
IF(OR(E21&lt;&gt;"",E26&lt;&gt;"",E28&lt;&gt;""),"N/A",
IF((E30&lt;=2),"✓","")))))</f>
        <v>N/A</v>
      </c>
      <c r="F43" s="45" t="str">
        <f t="shared" si="9"/>
        <v/>
      </c>
      <c r="G43" s="45" t="str">
        <f t="shared" si="9"/>
        <v/>
      </c>
      <c r="H43" s="45" t="str">
        <f t="shared" si="9"/>
        <v/>
      </c>
      <c r="I43" s="45" t="str">
        <f t="shared" si="9"/>
        <v/>
      </c>
      <c r="J43" s="45" t="str">
        <f t="shared" si="9"/>
        <v/>
      </c>
      <c r="K43" s="45" t="str">
        <f t="shared" si="9"/>
        <v/>
      </c>
      <c r="L43" s="45" t="str">
        <f t="shared" si="9"/>
        <v/>
      </c>
      <c r="M43" s="45" t="str">
        <f t="shared" si="9"/>
        <v/>
      </c>
      <c r="N43" s="45" t="str">
        <f t="shared" si="9"/>
        <v/>
      </c>
      <c r="O43" s="45" t="str">
        <f t="shared" si="9"/>
        <v/>
      </c>
      <c r="P43" s="45" t="str">
        <f t="shared" si="9"/>
        <v/>
      </c>
      <c r="Q43" s="45" t="str">
        <f t="shared" si="9"/>
        <v/>
      </c>
      <c r="R43" s="45" t="str">
        <f t="shared" si="9"/>
        <v/>
      </c>
      <c r="S43" s="45" t="str">
        <f t="shared" si="9"/>
        <v/>
      </c>
      <c r="T43" s="45" t="str">
        <f t="shared" si="9"/>
        <v/>
      </c>
      <c r="U43" s="45" t="str">
        <f t="shared" si="9"/>
        <v/>
      </c>
      <c r="V43" s="45" t="str">
        <f t="shared" si="9"/>
        <v/>
      </c>
      <c r="W43" s="45" t="str">
        <f t="shared" si="9"/>
        <v/>
      </c>
      <c r="X43" s="267"/>
    </row>
    <row r="44" spans="1:24">
      <c r="A44" s="254" t="s">
        <v>37</v>
      </c>
      <c r="B44" s="255"/>
      <c r="C44" s="255"/>
      <c r="D44" s="255"/>
      <c r="E44" s="255"/>
      <c r="F44" s="255"/>
      <c r="G44" s="255"/>
      <c r="H44" s="255"/>
      <c r="I44" s="255"/>
      <c r="J44" s="255"/>
      <c r="K44" s="255"/>
      <c r="L44" s="255"/>
      <c r="M44" s="255"/>
      <c r="N44" s="255"/>
      <c r="O44" s="255"/>
      <c r="P44" s="255"/>
      <c r="Q44" s="255"/>
      <c r="R44" s="255"/>
      <c r="S44" s="255"/>
      <c r="T44" s="255"/>
      <c r="U44" s="255"/>
      <c r="V44" s="255"/>
      <c r="W44" s="255"/>
      <c r="X44" s="256"/>
    </row>
    <row r="45" spans="1:24">
      <c r="A45" s="257"/>
      <c r="B45" s="258"/>
      <c r="C45" s="258"/>
      <c r="D45" s="258"/>
      <c r="E45" s="258"/>
      <c r="F45" s="258"/>
      <c r="G45" s="258"/>
      <c r="H45" s="258"/>
      <c r="I45" s="258"/>
      <c r="J45" s="258"/>
      <c r="K45" s="258"/>
      <c r="L45" s="258"/>
      <c r="M45" s="258"/>
      <c r="N45" s="258"/>
      <c r="O45" s="258"/>
      <c r="P45" s="258"/>
      <c r="Q45" s="258"/>
      <c r="R45" s="258"/>
      <c r="S45" s="258"/>
      <c r="T45" s="258"/>
      <c r="U45" s="258"/>
      <c r="V45" s="258"/>
      <c r="W45" s="258"/>
      <c r="X45" s="259"/>
    </row>
    <row r="46" spans="1:24">
      <c r="A46" s="260" t="s">
        <v>38</v>
      </c>
      <c r="B46" s="261"/>
      <c r="C46" s="261"/>
      <c r="D46" s="261"/>
      <c r="E46" s="261"/>
      <c r="F46" s="261"/>
      <c r="G46" s="261"/>
      <c r="H46" s="261"/>
      <c r="I46" s="261"/>
      <c r="J46" s="261"/>
      <c r="K46" s="261"/>
      <c r="L46" s="261"/>
      <c r="M46" s="261"/>
      <c r="N46" s="261"/>
      <c r="O46" s="261"/>
      <c r="P46" s="261"/>
      <c r="Q46" s="261"/>
      <c r="R46" s="261"/>
      <c r="S46" s="261"/>
      <c r="T46" s="261"/>
      <c r="U46" s="261"/>
      <c r="V46" s="261"/>
      <c r="W46" s="261"/>
      <c r="X46" s="261"/>
    </row>
    <row r="47" spans="1:24" ht="56.4" customHeight="1">
      <c r="A47" s="262" t="s">
        <v>308</v>
      </c>
      <c r="B47" s="263"/>
      <c r="C47" s="263"/>
      <c r="D47" s="263"/>
      <c r="E47" s="263"/>
      <c r="F47" s="263"/>
      <c r="G47" s="263"/>
      <c r="H47" s="263"/>
      <c r="I47" s="263"/>
      <c r="J47" s="263"/>
      <c r="K47" s="263"/>
      <c r="L47" s="263"/>
      <c r="M47" s="263"/>
      <c r="N47" s="263"/>
      <c r="O47" s="263"/>
      <c r="P47" s="263"/>
      <c r="Q47" s="263"/>
      <c r="R47" s="263"/>
      <c r="S47" s="263"/>
      <c r="T47" s="263"/>
      <c r="U47" s="263"/>
      <c r="V47" s="263"/>
      <c r="W47" s="263"/>
      <c r="X47" s="264"/>
    </row>
    <row r="48" spans="1:24">
      <c r="A48" s="268" t="s">
        <v>201</v>
      </c>
      <c r="B48" s="269"/>
      <c r="C48" s="269"/>
      <c r="D48" s="269"/>
      <c r="E48" s="269"/>
      <c r="F48" s="269"/>
      <c r="G48" s="269"/>
      <c r="H48" s="269"/>
      <c r="I48" s="269"/>
      <c r="J48" s="269"/>
      <c r="K48" s="269"/>
      <c r="L48" s="269"/>
      <c r="M48" s="269"/>
      <c r="N48" s="269"/>
      <c r="O48" s="269"/>
      <c r="P48" s="269"/>
      <c r="Q48" s="269"/>
      <c r="R48" s="269"/>
      <c r="S48" s="269"/>
      <c r="T48" s="269"/>
      <c r="U48" s="269"/>
      <c r="V48" s="269"/>
      <c r="W48" s="269"/>
      <c r="X48" s="270"/>
    </row>
    <row r="49" spans="1:24">
      <c r="A49" s="271" t="s">
        <v>309</v>
      </c>
      <c r="B49" s="272"/>
      <c r="C49" s="272"/>
      <c r="D49" s="272"/>
      <c r="E49" s="272"/>
      <c r="F49" s="272"/>
      <c r="G49" s="272"/>
      <c r="H49" s="272"/>
      <c r="I49" s="272"/>
      <c r="J49" s="272"/>
      <c r="K49" s="272"/>
      <c r="L49" s="272"/>
      <c r="M49" s="272"/>
      <c r="N49" s="272"/>
      <c r="O49" s="272"/>
      <c r="P49" s="272"/>
      <c r="Q49" s="272"/>
      <c r="R49" s="272"/>
      <c r="S49" s="272"/>
      <c r="T49" s="272"/>
      <c r="U49" s="272"/>
      <c r="V49" s="272"/>
      <c r="W49" s="272"/>
      <c r="X49" s="273"/>
    </row>
    <row r="50" spans="1:24">
      <c r="A50" s="268" t="s">
        <v>310</v>
      </c>
      <c r="B50" s="269"/>
      <c r="C50" s="269"/>
      <c r="D50" s="269"/>
      <c r="E50" s="269"/>
      <c r="F50" s="269"/>
      <c r="G50" s="269"/>
      <c r="H50" s="269"/>
      <c r="I50" s="269"/>
      <c r="J50" s="269"/>
      <c r="K50" s="269"/>
      <c r="L50" s="269"/>
      <c r="M50" s="269"/>
      <c r="N50" s="269"/>
      <c r="O50" s="269"/>
      <c r="P50" s="269"/>
      <c r="Q50" s="269"/>
      <c r="R50" s="269"/>
      <c r="S50" s="269"/>
      <c r="T50" s="269"/>
      <c r="U50" s="269"/>
      <c r="V50" s="269"/>
      <c r="W50" s="269"/>
      <c r="X50" s="270"/>
    </row>
    <row r="51" spans="1:24" ht="22.8" customHeight="1">
      <c r="A51" s="251" t="s">
        <v>311</v>
      </c>
      <c r="B51" s="252"/>
      <c r="C51" s="252"/>
      <c r="D51" s="252"/>
      <c r="E51" s="252"/>
      <c r="F51" s="252"/>
      <c r="G51" s="252"/>
      <c r="H51" s="252"/>
      <c r="I51" s="252"/>
      <c r="J51" s="252"/>
      <c r="K51" s="252"/>
      <c r="L51" s="252"/>
      <c r="M51" s="252"/>
      <c r="N51" s="252"/>
      <c r="O51" s="252"/>
      <c r="P51" s="252"/>
      <c r="Q51" s="252"/>
      <c r="R51" s="252"/>
      <c r="S51" s="252"/>
      <c r="T51" s="252"/>
      <c r="U51" s="252"/>
      <c r="V51" s="252"/>
      <c r="W51" s="252"/>
      <c r="X51" s="253"/>
    </row>
    <row r="52" spans="1:24">
      <c r="A52" s="121"/>
    </row>
  </sheetData>
  <mergeCells count="59">
    <mergeCell ref="A51:X51"/>
    <mergeCell ref="A42:B42"/>
    <mergeCell ref="A43:B43"/>
    <mergeCell ref="A44:X44"/>
    <mergeCell ref="A45:X45"/>
    <mergeCell ref="A46:X46"/>
    <mergeCell ref="A47:X47"/>
    <mergeCell ref="X31:X43"/>
    <mergeCell ref="A41:B41"/>
    <mergeCell ref="A37:B37"/>
    <mergeCell ref="A38:B38"/>
    <mergeCell ref="A39:B39"/>
    <mergeCell ref="A40:W40"/>
    <mergeCell ref="A48:X48"/>
    <mergeCell ref="A49:X49"/>
    <mergeCell ref="A50:X50"/>
    <mergeCell ref="B28:C28"/>
    <mergeCell ref="A29:C29"/>
    <mergeCell ref="A30:C30"/>
    <mergeCell ref="A31:B31"/>
    <mergeCell ref="A36:W36"/>
    <mergeCell ref="D31:W31"/>
    <mergeCell ref="A32:W32"/>
    <mergeCell ref="A33:B33"/>
    <mergeCell ref="A34:B34"/>
    <mergeCell ref="A35:B35"/>
    <mergeCell ref="A27:X27"/>
    <mergeCell ref="A16:X16"/>
    <mergeCell ref="B17:C17"/>
    <mergeCell ref="B18:C18"/>
    <mergeCell ref="B19:C19"/>
    <mergeCell ref="A20:X20"/>
    <mergeCell ref="B21:C21"/>
    <mergeCell ref="A22:X22"/>
    <mergeCell ref="B23:C23"/>
    <mergeCell ref="B24:C24"/>
    <mergeCell ref="A25:X25"/>
    <mergeCell ref="B26:C26"/>
    <mergeCell ref="A1:X1"/>
    <mergeCell ref="A2:X2"/>
    <mergeCell ref="A3:X3"/>
    <mergeCell ref="A4:X4"/>
    <mergeCell ref="A5:X5"/>
    <mergeCell ref="A6:M6"/>
    <mergeCell ref="D11:W11"/>
    <mergeCell ref="N6:X6"/>
    <mergeCell ref="A7:B8"/>
    <mergeCell ref="C7:C8"/>
    <mergeCell ref="D7:L7"/>
    <mergeCell ref="M7:X7"/>
    <mergeCell ref="D8:L8"/>
    <mergeCell ref="M8:X8"/>
    <mergeCell ref="A9:B13"/>
    <mergeCell ref="C9:C13"/>
    <mergeCell ref="D9:W9"/>
    <mergeCell ref="X9:X14"/>
    <mergeCell ref="D13:W13"/>
    <mergeCell ref="A14:C15"/>
    <mergeCell ref="D15:W15"/>
  </mergeCells>
  <dataValidations count="1">
    <dataValidation type="list" allowBlank="1" showInputMessage="1" showErrorMessage="1" sqref="D17:W19 D21:W21 D23:W24 D26:W26 D28:W29" xr:uid="{3F1D88E3-7DA9-4A89-80AA-05E3A4D7B46E}">
      <formula1>"Yes, No"</formula1>
    </dataValidation>
  </dataValidations>
  <hyperlinks>
    <hyperlink ref="N6" r:id="rId1" display="https://ukhab.org/" xr:uid="{61422C94-3F36-42D0-944A-9DA67F13F176}"/>
    <hyperlink ref="A50" r:id="rId2" display="http://publications.naturalengland.org.uk/publication/40015" xr:uid="{E4F31D1A-AE9C-4FAF-86F4-F0187C499420}"/>
    <hyperlink ref="A48" r:id="rId3" display="https://www.nonnativespecies.org/home/index.cfm" xr:uid="{9AE85F81-1318-46C9-A8A2-960C7E5672C5}"/>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B8D35BE-5A0A-42EC-A2C0-724F9DAFF4D9}">
          <x14:formula1>
            <xm:f>Sheet2!$A$29:$A$43</xm:f>
          </x14:formula1>
          <xm:sqref>D10:W10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A5F3A-407E-4EED-AA6F-5C5997AFA1D9}">
  <sheetPr>
    <tabColor theme="4" tint="0.39997558519241921"/>
  </sheetPr>
  <dimension ref="A1:X50"/>
  <sheetViews>
    <sheetView topLeftCell="A27" zoomScale="55" zoomScaleNormal="55" workbookViewId="0">
      <selection activeCell="AD3" sqref="AD3"/>
    </sheetView>
  </sheetViews>
  <sheetFormatPr defaultRowHeight="14.4"/>
  <cols>
    <col min="1" max="1" width="3" customWidth="1"/>
    <col min="2" max="2" width="31.88671875" customWidth="1"/>
    <col min="3" max="3" width="39.77734375" customWidth="1"/>
    <col min="4" max="23" width="11.44140625" customWidth="1"/>
    <col min="24" max="24" width="13.21875" customWidth="1"/>
  </cols>
  <sheetData>
    <row r="1" spans="1:24">
      <c r="A1" s="622" t="s">
        <v>312</v>
      </c>
      <c r="B1" s="623"/>
      <c r="C1" s="623"/>
      <c r="D1" s="623"/>
      <c r="E1" s="623"/>
      <c r="F1" s="623"/>
      <c r="G1" s="623"/>
      <c r="H1" s="623"/>
      <c r="I1" s="623"/>
      <c r="J1" s="623"/>
      <c r="K1" s="623"/>
      <c r="L1" s="623"/>
      <c r="M1" s="623"/>
      <c r="N1" s="623"/>
      <c r="O1" s="623"/>
      <c r="P1" s="623"/>
      <c r="Q1" s="623"/>
      <c r="R1" s="623"/>
      <c r="S1" s="623"/>
      <c r="T1" s="623"/>
      <c r="U1" s="623"/>
      <c r="V1" s="623"/>
      <c r="W1" s="623"/>
      <c r="X1" s="624"/>
    </row>
    <row r="2" spans="1:24">
      <c r="A2" s="297" t="s">
        <v>1</v>
      </c>
      <c r="B2" s="298"/>
      <c r="C2" s="298"/>
      <c r="D2" s="298"/>
      <c r="E2" s="298"/>
      <c r="F2" s="298"/>
      <c r="G2" s="298"/>
      <c r="H2" s="298"/>
      <c r="I2" s="298"/>
      <c r="J2" s="298"/>
      <c r="K2" s="298"/>
      <c r="L2" s="298"/>
      <c r="M2" s="298"/>
      <c r="N2" s="298"/>
      <c r="O2" s="298"/>
      <c r="P2" s="298"/>
      <c r="Q2" s="298"/>
      <c r="R2" s="298"/>
      <c r="S2" s="298"/>
      <c r="T2" s="298"/>
      <c r="U2" s="298"/>
      <c r="V2" s="298"/>
      <c r="W2" s="298"/>
      <c r="X2" s="299"/>
    </row>
    <row r="3" spans="1:24" ht="127.2" customHeight="1">
      <c r="A3" s="625" t="s">
        <v>313</v>
      </c>
      <c r="B3" s="626"/>
      <c r="C3" s="626"/>
      <c r="D3" s="626"/>
      <c r="E3" s="626"/>
      <c r="F3" s="626"/>
      <c r="G3" s="626"/>
      <c r="H3" s="626"/>
      <c r="I3" s="626"/>
      <c r="J3" s="626"/>
      <c r="K3" s="626"/>
      <c r="L3" s="626"/>
      <c r="M3" s="626"/>
      <c r="N3" s="626"/>
      <c r="O3" s="626"/>
      <c r="P3" s="626"/>
      <c r="Q3" s="626"/>
      <c r="R3" s="626"/>
      <c r="S3" s="626"/>
      <c r="T3" s="626"/>
      <c r="U3" s="626"/>
      <c r="V3" s="626"/>
      <c r="W3" s="626"/>
      <c r="X3" s="627"/>
    </row>
    <row r="4" spans="1:24">
      <c r="A4" s="297" t="s">
        <v>3</v>
      </c>
      <c r="B4" s="298"/>
      <c r="C4" s="298"/>
      <c r="D4" s="298"/>
      <c r="E4" s="298"/>
      <c r="F4" s="298"/>
      <c r="G4" s="298"/>
      <c r="H4" s="298"/>
      <c r="I4" s="298"/>
      <c r="J4" s="298"/>
      <c r="K4" s="298"/>
      <c r="L4" s="298"/>
      <c r="M4" s="298"/>
      <c r="N4" s="298"/>
      <c r="O4" s="298"/>
      <c r="P4" s="298"/>
      <c r="Q4" s="298"/>
      <c r="R4" s="298"/>
      <c r="S4" s="298"/>
      <c r="T4" s="298"/>
      <c r="U4" s="298"/>
      <c r="V4" s="298"/>
      <c r="W4" s="298"/>
      <c r="X4" s="299"/>
    </row>
    <row r="5" spans="1:24" ht="59.4" customHeight="1">
      <c r="A5" s="257"/>
      <c r="B5" s="258"/>
      <c r="C5" s="258"/>
      <c r="D5" s="258"/>
      <c r="E5" s="258"/>
      <c r="F5" s="258"/>
      <c r="G5" s="258"/>
      <c r="H5" s="258"/>
      <c r="I5" s="258"/>
      <c r="J5" s="258"/>
      <c r="K5" s="258"/>
      <c r="L5" s="258"/>
      <c r="M5" s="258"/>
      <c r="N5" s="258"/>
      <c r="O5" s="258"/>
      <c r="P5" s="258"/>
      <c r="Q5" s="258"/>
      <c r="R5" s="258"/>
      <c r="S5" s="258"/>
      <c r="T5" s="258"/>
      <c r="U5" s="258"/>
      <c r="V5" s="258"/>
      <c r="W5" s="258"/>
      <c r="X5" s="259"/>
    </row>
    <row r="6" spans="1:24">
      <c r="A6" s="614" t="s">
        <v>314</v>
      </c>
      <c r="B6" s="615"/>
      <c r="C6" s="615"/>
      <c r="D6" s="615"/>
      <c r="E6" s="615"/>
      <c r="F6" s="615"/>
      <c r="G6" s="615"/>
      <c r="H6" s="615"/>
      <c r="I6" s="615"/>
      <c r="J6" s="615"/>
      <c r="K6" s="615"/>
      <c r="L6" s="615"/>
      <c r="M6" s="615"/>
      <c r="N6" s="615"/>
      <c r="O6" s="615"/>
      <c r="P6" s="615"/>
      <c r="Q6" s="615"/>
      <c r="R6" s="615"/>
      <c r="S6" s="615"/>
      <c r="T6" s="615"/>
      <c r="U6" s="615"/>
      <c r="V6" s="615"/>
      <c r="W6" s="615"/>
      <c r="X6" s="616"/>
    </row>
    <row r="7" spans="1:24">
      <c r="A7" s="617" t="s">
        <v>315</v>
      </c>
      <c r="B7" s="618"/>
      <c r="C7" s="618"/>
      <c r="D7" s="618"/>
      <c r="E7" s="618"/>
      <c r="F7" s="618"/>
      <c r="G7" s="618"/>
      <c r="H7" s="618"/>
      <c r="I7" s="618"/>
      <c r="J7" s="618"/>
      <c r="K7" s="618"/>
      <c r="L7" s="618"/>
      <c r="M7" s="618"/>
      <c r="N7" s="618"/>
      <c r="O7" s="618"/>
      <c r="P7" s="618"/>
      <c r="Q7" s="618"/>
      <c r="R7" s="618"/>
      <c r="S7" s="618"/>
      <c r="T7" s="618"/>
      <c r="U7" s="618"/>
      <c r="V7" s="618"/>
      <c r="W7" s="618"/>
      <c r="X7" s="619"/>
    </row>
    <row r="8" spans="1:24">
      <c r="A8" s="610" t="s">
        <v>316</v>
      </c>
      <c r="B8" s="610"/>
      <c r="C8" s="610"/>
      <c r="D8" s="610"/>
      <c r="E8" s="610"/>
      <c r="F8" s="610"/>
      <c r="G8" s="610"/>
      <c r="H8" s="610"/>
      <c r="I8" s="610"/>
      <c r="J8" s="610"/>
      <c r="K8" s="610"/>
      <c r="L8" s="610"/>
      <c r="M8" s="610"/>
      <c r="N8" s="610"/>
      <c r="O8" s="610"/>
      <c r="P8" s="610"/>
      <c r="Q8" s="610"/>
      <c r="R8" s="610"/>
      <c r="S8" s="610"/>
      <c r="T8" s="610"/>
      <c r="U8" s="610"/>
      <c r="V8" s="610"/>
      <c r="W8" s="610"/>
      <c r="X8" s="611"/>
    </row>
    <row r="9" spans="1:24">
      <c r="A9" s="610" t="s">
        <v>317</v>
      </c>
      <c r="B9" s="610"/>
      <c r="C9" s="610"/>
      <c r="D9" s="610"/>
      <c r="E9" s="610"/>
      <c r="F9" s="610"/>
      <c r="G9" s="610"/>
      <c r="H9" s="610"/>
      <c r="I9" s="610"/>
      <c r="J9" s="610"/>
      <c r="K9" s="610"/>
      <c r="L9" s="610"/>
      <c r="M9" s="610"/>
      <c r="N9" s="610"/>
      <c r="O9" s="610"/>
      <c r="P9" s="610"/>
      <c r="Q9" s="610"/>
      <c r="R9" s="610"/>
      <c r="S9" s="610"/>
      <c r="T9" s="610"/>
      <c r="U9" s="610"/>
      <c r="V9" s="610"/>
      <c r="W9" s="610"/>
      <c r="X9" s="611"/>
    </row>
    <row r="10" spans="1:24">
      <c r="A10" s="620" t="s">
        <v>318</v>
      </c>
      <c r="B10" s="620"/>
      <c r="C10" s="620"/>
      <c r="D10" s="620"/>
      <c r="E10" s="620"/>
      <c r="F10" s="620"/>
      <c r="G10" s="620"/>
      <c r="H10" s="620"/>
      <c r="I10" s="620"/>
      <c r="J10" s="620"/>
      <c r="K10" s="620"/>
      <c r="L10" s="620"/>
      <c r="M10" s="620"/>
      <c r="N10" s="620"/>
      <c r="O10" s="620"/>
      <c r="P10" s="620"/>
      <c r="Q10" s="620"/>
      <c r="R10" s="620"/>
      <c r="S10" s="620"/>
      <c r="T10" s="620"/>
      <c r="U10" s="620"/>
      <c r="V10" s="620"/>
      <c r="W10" s="620"/>
      <c r="X10" s="621"/>
    </row>
    <row r="11" spans="1:24" ht="16.8" customHeight="1">
      <c r="A11" s="612" t="s">
        <v>231</v>
      </c>
      <c r="B11" s="612"/>
      <c r="C11" s="612"/>
      <c r="D11" s="612"/>
      <c r="E11" s="612"/>
      <c r="F11" s="612"/>
      <c r="G11" s="612"/>
      <c r="H11" s="612"/>
      <c r="I11" s="612"/>
      <c r="J11" s="612"/>
      <c r="K11" s="612"/>
      <c r="L11" s="612"/>
      <c r="M11" s="612"/>
      <c r="N11" s="612"/>
      <c r="O11" s="612"/>
      <c r="P11" s="612"/>
      <c r="Q11" s="612"/>
      <c r="R11" s="612"/>
      <c r="S11" s="612"/>
      <c r="T11" s="612"/>
      <c r="U11" s="612"/>
      <c r="V11" s="612"/>
      <c r="W11" s="612"/>
      <c r="X11" s="613"/>
    </row>
    <row r="12" spans="1:24" ht="53.4" customHeight="1">
      <c r="A12" s="391" t="s">
        <v>8</v>
      </c>
      <c r="B12" s="210"/>
      <c r="C12" s="337" t="str">
        <f>'SURVEY COVER SHEET '!D4&amp;" - "&amp;'SURVEY COVER SHEET '!D2</f>
        <v>On-site - Reading Gateway</v>
      </c>
      <c r="D12" s="190" t="s">
        <v>9</v>
      </c>
      <c r="E12" s="191"/>
      <c r="F12" s="191"/>
      <c r="G12" s="191"/>
      <c r="H12" s="191"/>
      <c r="I12" s="191"/>
      <c r="J12" s="191"/>
      <c r="K12" s="191"/>
      <c r="L12" s="191"/>
      <c r="M12" s="191"/>
      <c r="N12" s="192"/>
      <c r="O12" s="429" t="str">
        <f>TEXT('SURVEY COVER SHEET '!$B$2,"dd/mm/yyyy")&amp;" - "&amp;'SURVEY COVER SHEET '!$B$4</f>
        <v>19/03/2026 - Ben Wagstffe</v>
      </c>
      <c r="P12" s="430"/>
      <c r="Q12" s="430"/>
      <c r="R12" s="430"/>
      <c r="S12" s="430"/>
      <c r="T12" s="430"/>
      <c r="U12" s="430"/>
      <c r="V12" s="430"/>
      <c r="W12" s="430"/>
      <c r="X12" s="431"/>
    </row>
    <row r="13" spans="1:24" ht="48.6" customHeight="1">
      <c r="A13" s="198"/>
      <c r="B13" s="199"/>
      <c r="C13" s="201"/>
      <c r="D13" s="190" t="s">
        <v>10</v>
      </c>
      <c r="E13" s="191"/>
      <c r="F13" s="191"/>
      <c r="G13" s="191"/>
      <c r="H13" s="191"/>
      <c r="I13" s="191"/>
      <c r="J13" s="191"/>
      <c r="K13" s="191"/>
      <c r="L13" s="191"/>
      <c r="M13" s="191"/>
      <c r="N13" s="192"/>
      <c r="O13" s="206"/>
      <c r="P13" s="207"/>
      <c r="Q13" s="207"/>
      <c r="R13" s="207"/>
      <c r="S13" s="207"/>
      <c r="T13" s="207"/>
      <c r="U13" s="207"/>
      <c r="V13" s="207"/>
      <c r="W13" s="207"/>
      <c r="X13" s="208"/>
    </row>
    <row r="14" spans="1:24">
      <c r="A14" s="386" t="s">
        <v>11</v>
      </c>
      <c r="B14" s="386"/>
      <c r="C14" s="342"/>
      <c r="D14" s="190" t="s">
        <v>439</v>
      </c>
      <c r="E14" s="191"/>
      <c r="F14" s="191"/>
      <c r="G14" s="191"/>
      <c r="H14" s="191"/>
      <c r="I14" s="191"/>
      <c r="J14" s="191"/>
      <c r="K14" s="191"/>
      <c r="L14" s="191"/>
      <c r="M14" s="191"/>
      <c r="N14" s="191"/>
      <c r="O14" s="191"/>
      <c r="P14" s="191"/>
      <c r="Q14" s="191"/>
      <c r="R14" s="191"/>
      <c r="S14" s="191"/>
      <c r="T14" s="191"/>
      <c r="U14" s="191"/>
      <c r="V14" s="191"/>
      <c r="W14" s="192"/>
      <c r="X14" s="215"/>
    </row>
    <row r="15" spans="1:24" ht="71.400000000000006" customHeight="1">
      <c r="A15" s="386"/>
      <c r="B15" s="386"/>
      <c r="C15" s="342"/>
      <c r="D15" s="152"/>
      <c r="E15" s="152"/>
      <c r="F15" s="152"/>
      <c r="G15" s="152"/>
      <c r="H15" s="152"/>
      <c r="I15" s="152"/>
      <c r="J15" s="152"/>
      <c r="K15" s="152"/>
      <c r="L15" s="152"/>
      <c r="M15" s="152"/>
      <c r="N15" s="152"/>
      <c r="O15" s="152"/>
      <c r="P15" s="152"/>
      <c r="Q15" s="152"/>
      <c r="R15" s="152"/>
      <c r="S15" s="152"/>
      <c r="T15" s="152"/>
      <c r="U15" s="152"/>
      <c r="V15" s="152"/>
      <c r="W15" s="152"/>
      <c r="X15" s="216"/>
    </row>
    <row r="16" spans="1:24">
      <c r="A16" s="386"/>
      <c r="B16" s="386"/>
      <c r="C16" s="342"/>
      <c r="D16" s="190" t="s">
        <v>12</v>
      </c>
      <c r="E16" s="191"/>
      <c r="F16" s="191"/>
      <c r="G16" s="191"/>
      <c r="H16" s="191"/>
      <c r="I16" s="191"/>
      <c r="J16" s="191"/>
      <c r="K16" s="191"/>
      <c r="L16" s="191"/>
      <c r="M16" s="191"/>
      <c r="N16" s="191"/>
      <c r="O16" s="191"/>
      <c r="P16" s="191"/>
      <c r="Q16" s="191"/>
      <c r="R16" s="191"/>
      <c r="S16" s="191"/>
      <c r="T16" s="191"/>
      <c r="U16" s="191"/>
      <c r="V16" s="191"/>
      <c r="W16" s="192"/>
      <c r="X16" s="216"/>
    </row>
    <row r="17" spans="1:24" ht="31.8" customHeight="1">
      <c r="A17" s="386"/>
      <c r="B17" s="386"/>
      <c r="C17" s="342"/>
      <c r="D17" s="152"/>
      <c r="E17" s="152"/>
      <c r="F17" s="152"/>
      <c r="G17" s="152"/>
      <c r="H17" s="152"/>
      <c r="I17" s="152"/>
      <c r="J17" s="152"/>
      <c r="K17" s="152"/>
      <c r="L17" s="152"/>
      <c r="M17" s="152"/>
      <c r="N17" s="152"/>
      <c r="O17" s="152"/>
      <c r="P17" s="152"/>
      <c r="Q17" s="152"/>
      <c r="R17" s="152"/>
      <c r="S17" s="152"/>
      <c r="T17" s="152"/>
      <c r="U17" s="152"/>
      <c r="V17" s="152"/>
      <c r="W17" s="152"/>
      <c r="X17" s="216"/>
    </row>
    <row r="18" spans="1:24">
      <c r="A18" s="386"/>
      <c r="B18" s="386"/>
      <c r="C18" s="342"/>
      <c r="D18" s="190" t="s">
        <v>13</v>
      </c>
      <c r="E18" s="191"/>
      <c r="F18" s="191"/>
      <c r="G18" s="191"/>
      <c r="H18" s="191"/>
      <c r="I18" s="191"/>
      <c r="J18" s="191"/>
      <c r="K18" s="191"/>
      <c r="L18" s="191"/>
      <c r="M18" s="191"/>
      <c r="N18" s="191"/>
      <c r="O18" s="191"/>
      <c r="P18" s="191"/>
      <c r="Q18" s="191"/>
      <c r="R18" s="191"/>
      <c r="S18" s="191"/>
      <c r="T18" s="191"/>
      <c r="U18" s="191"/>
      <c r="V18" s="191"/>
      <c r="W18" s="192"/>
      <c r="X18" s="216"/>
    </row>
    <row r="19" spans="1:24" ht="31.8" customHeight="1">
      <c r="A19" s="330" t="s">
        <v>319</v>
      </c>
      <c r="B19" s="218"/>
      <c r="C19" s="219"/>
      <c r="D19" s="152"/>
      <c r="E19" s="152"/>
      <c r="F19" s="152"/>
      <c r="G19" s="152"/>
      <c r="H19" s="152"/>
      <c r="I19" s="152"/>
      <c r="J19" s="152"/>
      <c r="K19" s="152"/>
      <c r="L19" s="152"/>
      <c r="M19" s="152"/>
      <c r="N19" s="152"/>
      <c r="O19" s="152"/>
      <c r="P19" s="152"/>
      <c r="Q19" s="152"/>
      <c r="R19" s="152"/>
      <c r="S19" s="152"/>
      <c r="T19" s="152"/>
      <c r="U19" s="152"/>
      <c r="V19" s="152"/>
      <c r="W19" s="152"/>
      <c r="X19" s="217"/>
    </row>
    <row r="20" spans="1:24" ht="41.4">
      <c r="A20" s="346"/>
      <c r="B20" s="220"/>
      <c r="C20" s="221"/>
      <c r="D20" s="222" t="s">
        <v>15</v>
      </c>
      <c r="E20" s="223"/>
      <c r="F20" s="223"/>
      <c r="G20" s="223"/>
      <c r="H20" s="223"/>
      <c r="I20" s="223"/>
      <c r="J20" s="223"/>
      <c r="K20" s="223"/>
      <c r="L20" s="223"/>
      <c r="M20" s="223"/>
      <c r="N20" s="223"/>
      <c r="O20" s="223"/>
      <c r="P20" s="223"/>
      <c r="Q20" s="223"/>
      <c r="R20" s="223"/>
      <c r="S20" s="223"/>
      <c r="T20" s="223"/>
      <c r="U20" s="223"/>
      <c r="V20" s="223"/>
      <c r="W20" s="224"/>
      <c r="X20" s="96" t="s">
        <v>16</v>
      </c>
    </row>
    <row r="21" spans="1:24">
      <c r="A21" s="628" t="s">
        <v>320</v>
      </c>
      <c r="B21" s="628"/>
      <c r="C21" s="628"/>
      <c r="D21" s="628"/>
      <c r="E21" s="628"/>
      <c r="F21" s="628"/>
      <c r="G21" s="628"/>
      <c r="H21" s="628"/>
      <c r="I21" s="628"/>
      <c r="J21" s="628"/>
      <c r="K21" s="628"/>
      <c r="L21" s="628"/>
      <c r="M21" s="628"/>
      <c r="N21" s="628"/>
      <c r="O21" s="628"/>
      <c r="P21" s="628"/>
      <c r="Q21" s="628"/>
      <c r="R21" s="628"/>
      <c r="S21" s="628"/>
      <c r="T21" s="628"/>
      <c r="U21" s="628"/>
      <c r="V21" s="628"/>
      <c r="W21" s="628"/>
      <c r="X21" s="628"/>
    </row>
    <row r="22" spans="1:24" ht="78.599999999999994" customHeight="1">
      <c r="A22" s="7" t="s">
        <v>17</v>
      </c>
      <c r="B22" s="241" t="s">
        <v>321</v>
      </c>
      <c r="C22" s="242"/>
      <c r="D22" s="6"/>
      <c r="E22" s="6"/>
      <c r="F22" s="6"/>
      <c r="G22" s="6"/>
      <c r="H22" s="6"/>
      <c r="I22" s="6"/>
      <c r="J22" s="6"/>
      <c r="K22" s="6"/>
      <c r="L22" s="6"/>
      <c r="M22" s="6"/>
      <c r="N22" s="6"/>
      <c r="O22" s="6"/>
      <c r="P22" s="6"/>
      <c r="Q22" s="6"/>
      <c r="R22" s="6"/>
      <c r="S22" s="6"/>
      <c r="T22" s="6"/>
      <c r="U22" s="6"/>
      <c r="V22" s="6"/>
      <c r="W22" s="6"/>
      <c r="X22" s="8"/>
    </row>
    <row r="23" spans="1:24" ht="64.2" customHeight="1">
      <c r="A23" s="7" t="s">
        <v>19</v>
      </c>
      <c r="B23" s="241" t="s">
        <v>322</v>
      </c>
      <c r="C23" s="242"/>
      <c r="D23" s="6"/>
      <c r="E23" s="6"/>
      <c r="F23" s="6"/>
      <c r="G23" s="6"/>
      <c r="H23" s="6"/>
      <c r="I23" s="6"/>
      <c r="J23" s="6"/>
      <c r="K23" s="6"/>
      <c r="L23" s="6"/>
      <c r="M23" s="6"/>
      <c r="N23" s="6"/>
      <c r="O23" s="6"/>
      <c r="P23" s="6"/>
      <c r="Q23" s="6"/>
      <c r="R23" s="6"/>
      <c r="S23" s="6"/>
      <c r="T23" s="6"/>
      <c r="U23" s="6"/>
      <c r="V23" s="6"/>
      <c r="W23" s="6"/>
      <c r="X23" s="8"/>
    </row>
    <row r="24" spans="1:24" ht="53.4" customHeight="1">
      <c r="A24" s="7" t="s">
        <v>21</v>
      </c>
      <c r="B24" s="241" t="s">
        <v>323</v>
      </c>
      <c r="C24" s="242"/>
      <c r="D24" s="6"/>
      <c r="E24" s="6"/>
      <c r="F24" s="6"/>
      <c r="G24" s="6"/>
      <c r="H24" s="6"/>
      <c r="I24" s="6"/>
      <c r="J24" s="6"/>
      <c r="K24" s="6"/>
      <c r="L24" s="6"/>
      <c r="M24" s="6"/>
      <c r="N24" s="6"/>
      <c r="O24" s="6"/>
      <c r="P24" s="6"/>
      <c r="Q24" s="6"/>
      <c r="R24" s="6"/>
      <c r="S24" s="6"/>
      <c r="T24" s="6"/>
      <c r="U24" s="6"/>
      <c r="V24" s="6"/>
      <c r="W24" s="6"/>
      <c r="X24" s="8"/>
    </row>
    <row r="25" spans="1:24" ht="30" customHeight="1">
      <c r="A25" s="7" t="s">
        <v>23</v>
      </c>
      <c r="B25" s="241" t="s">
        <v>324</v>
      </c>
      <c r="C25" s="242"/>
      <c r="D25" s="6"/>
      <c r="E25" s="6"/>
      <c r="F25" s="6"/>
      <c r="G25" s="6"/>
      <c r="H25" s="6"/>
      <c r="I25" s="6"/>
      <c r="J25" s="6"/>
      <c r="K25" s="6"/>
      <c r="L25" s="6"/>
      <c r="M25" s="6"/>
      <c r="N25" s="6"/>
      <c r="O25" s="6"/>
      <c r="P25" s="6"/>
      <c r="Q25" s="6"/>
      <c r="R25" s="6"/>
      <c r="S25" s="6"/>
      <c r="T25" s="6"/>
      <c r="U25" s="6"/>
      <c r="V25" s="6"/>
      <c r="W25" s="6"/>
      <c r="X25" s="8"/>
    </row>
    <row r="26" spans="1:24" ht="30" customHeight="1">
      <c r="A26" s="7" t="s">
        <v>70</v>
      </c>
      <c r="B26" s="241" t="s">
        <v>325</v>
      </c>
      <c r="C26" s="242"/>
      <c r="D26" s="6"/>
      <c r="E26" s="6"/>
      <c r="F26" s="6"/>
      <c r="G26" s="6"/>
      <c r="H26" s="6"/>
      <c r="I26" s="6"/>
      <c r="J26" s="6"/>
      <c r="K26" s="6"/>
      <c r="L26" s="6"/>
      <c r="M26" s="6"/>
      <c r="N26" s="6"/>
      <c r="O26" s="6"/>
      <c r="P26" s="6"/>
      <c r="Q26" s="6"/>
      <c r="R26" s="6"/>
      <c r="S26" s="6"/>
      <c r="T26" s="6"/>
      <c r="U26" s="6"/>
      <c r="V26" s="6"/>
      <c r="W26" s="6"/>
      <c r="X26" s="8"/>
    </row>
    <row r="27" spans="1:24" ht="58.2" customHeight="1">
      <c r="A27" s="7" t="s">
        <v>52</v>
      </c>
      <c r="B27" s="241" t="s">
        <v>326</v>
      </c>
      <c r="C27" s="242"/>
      <c r="D27" s="6"/>
      <c r="E27" s="6"/>
      <c r="F27" s="6"/>
      <c r="G27" s="6"/>
      <c r="H27" s="6"/>
      <c r="I27" s="6"/>
      <c r="J27" s="6"/>
      <c r="K27" s="6"/>
      <c r="L27" s="6"/>
      <c r="M27" s="6"/>
      <c r="N27" s="6"/>
      <c r="O27" s="6"/>
      <c r="P27" s="6"/>
      <c r="Q27" s="6"/>
      <c r="R27" s="6"/>
      <c r="S27" s="6"/>
      <c r="T27" s="6"/>
      <c r="U27" s="6"/>
      <c r="V27" s="6"/>
      <c r="W27" s="6"/>
      <c r="X27" s="8"/>
    </row>
    <row r="28" spans="1:24">
      <c r="A28" s="235" t="s">
        <v>327</v>
      </c>
      <c r="B28" s="236"/>
      <c r="C28" s="236"/>
      <c r="D28" s="236"/>
      <c r="E28" s="236"/>
      <c r="F28" s="236"/>
      <c r="G28" s="236"/>
      <c r="H28" s="236"/>
      <c r="I28" s="236"/>
      <c r="J28" s="236"/>
      <c r="K28" s="236"/>
      <c r="L28" s="236"/>
      <c r="M28" s="236"/>
      <c r="N28" s="236"/>
      <c r="O28" s="236"/>
      <c r="P28" s="236"/>
      <c r="Q28" s="236"/>
      <c r="R28" s="236"/>
      <c r="S28" s="236"/>
      <c r="T28" s="236"/>
      <c r="U28" s="236"/>
      <c r="V28" s="236"/>
      <c r="W28" s="236"/>
      <c r="X28" s="237"/>
    </row>
    <row r="29" spans="1:24" ht="46.2" customHeight="1">
      <c r="A29" s="7" t="s">
        <v>73</v>
      </c>
      <c r="B29" s="241" t="s">
        <v>328</v>
      </c>
      <c r="C29" s="242"/>
      <c r="D29" s="6"/>
      <c r="E29" s="6"/>
      <c r="F29" s="6"/>
      <c r="G29" s="6"/>
      <c r="H29" s="6"/>
      <c r="I29" s="6"/>
      <c r="J29" s="6"/>
      <c r="K29" s="6"/>
      <c r="L29" s="6"/>
      <c r="M29" s="6"/>
      <c r="N29" s="6"/>
      <c r="O29" s="6"/>
      <c r="P29" s="6"/>
      <c r="Q29" s="6"/>
      <c r="R29" s="6"/>
      <c r="S29" s="6"/>
      <c r="T29" s="6"/>
      <c r="U29" s="6"/>
      <c r="V29" s="6"/>
      <c r="W29" s="6"/>
      <c r="X29" s="8"/>
    </row>
    <row r="30" spans="1:24">
      <c r="A30" s="235" t="s">
        <v>329</v>
      </c>
      <c r="B30" s="236"/>
      <c r="C30" s="236"/>
      <c r="D30" s="236"/>
      <c r="E30" s="236"/>
      <c r="F30" s="236"/>
      <c r="G30" s="236"/>
      <c r="H30" s="236"/>
      <c r="I30" s="236"/>
      <c r="J30" s="236"/>
      <c r="K30" s="236"/>
      <c r="L30" s="236"/>
      <c r="M30" s="236"/>
      <c r="N30" s="236"/>
      <c r="O30" s="236"/>
      <c r="P30" s="236"/>
      <c r="Q30" s="236"/>
      <c r="R30" s="236"/>
      <c r="S30" s="236"/>
      <c r="T30" s="236"/>
      <c r="U30" s="236"/>
      <c r="V30" s="236"/>
      <c r="W30" s="236"/>
      <c r="X30" s="237"/>
    </row>
    <row r="31" spans="1:24" ht="40.200000000000003" customHeight="1">
      <c r="A31" s="7" t="s">
        <v>92</v>
      </c>
      <c r="B31" s="241" t="s">
        <v>330</v>
      </c>
      <c r="C31" s="242"/>
      <c r="D31" s="6"/>
      <c r="E31" s="6"/>
      <c r="F31" s="6"/>
      <c r="G31" s="6"/>
      <c r="H31" s="6"/>
      <c r="I31" s="6"/>
      <c r="J31" s="6"/>
      <c r="K31" s="6"/>
      <c r="L31" s="6"/>
      <c r="M31" s="6"/>
      <c r="N31" s="6"/>
      <c r="O31" s="6"/>
      <c r="P31" s="6"/>
      <c r="Q31" s="6"/>
      <c r="R31" s="6"/>
      <c r="S31" s="6"/>
      <c r="T31" s="6"/>
      <c r="U31" s="6"/>
      <c r="V31" s="6"/>
      <c r="W31" s="6"/>
      <c r="X31" s="8"/>
    </row>
    <row r="32" spans="1:24">
      <c r="A32" s="235" t="s">
        <v>331</v>
      </c>
      <c r="B32" s="236"/>
      <c r="C32" s="236"/>
      <c r="D32" s="236"/>
      <c r="E32" s="236"/>
      <c r="F32" s="236"/>
      <c r="G32" s="236"/>
      <c r="H32" s="236"/>
      <c r="I32" s="236"/>
      <c r="J32" s="236"/>
      <c r="K32" s="236"/>
      <c r="L32" s="236"/>
      <c r="M32" s="236"/>
      <c r="N32" s="236"/>
      <c r="O32" s="236"/>
      <c r="P32" s="236"/>
      <c r="Q32" s="236"/>
      <c r="R32" s="236"/>
      <c r="S32" s="236"/>
      <c r="T32" s="236"/>
      <c r="U32" s="236"/>
      <c r="V32" s="236"/>
      <c r="W32" s="236"/>
      <c r="X32" s="237"/>
    </row>
    <row r="33" spans="1:24" ht="51.6" customHeight="1">
      <c r="A33" s="7" t="s">
        <v>111</v>
      </c>
      <c r="B33" s="241" t="s">
        <v>332</v>
      </c>
      <c r="C33" s="242"/>
      <c r="D33" s="6"/>
      <c r="E33" s="6"/>
      <c r="F33" s="6"/>
      <c r="G33" s="6"/>
      <c r="H33" s="6"/>
      <c r="I33" s="6"/>
      <c r="J33" s="6"/>
      <c r="K33" s="6"/>
      <c r="L33" s="6"/>
      <c r="M33" s="6"/>
      <c r="N33" s="6"/>
      <c r="O33" s="6"/>
      <c r="P33" s="6"/>
      <c r="Q33" s="6"/>
      <c r="R33" s="6"/>
      <c r="S33" s="6"/>
      <c r="T33" s="6"/>
      <c r="U33" s="6"/>
      <c r="V33" s="6"/>
      <c r="W33" s="6"/>
      <c r="X33" s="8"/>
    </row>
    <row r="34" spans="1:24">
      <c r="A34" s="629" t="s">
        <v>333</v>
      </c>
      <c r="B34" s="630"/>
      <c r="C34" s="630"/>
      <c r="D34" s="630"/>
      <c r="E34" s="630"/>
      <c r="F34" s="630"/>
      <c r="G34" s="630"/>
      <c r="H34" s="630"/>
      <c r="I34" s="630"/>
      <c r="J34" s="630"/>
      <c r="K34" s="630"/>
      <c r="L34" s="630"/>
      <c r="M34" s="630"/>
      <c r="N34" s="630"/>
      <c r="O34" s="630"/>
      <c r="P34" s="630"/>
      <c r="Q34" s="630"/>
      <c r="R34" s="630"/>
      <c r="S34" s="630"/>
      <c r="T34" s="630"/>
      <c r="U34" s="630"/>
      <c r="V34" s="630"/>
      <c r="W34" s="630"/>
      <c r="X34" s="631"/>
    </row>
    <row r="35" spans="1:24" ht="37.200000000000003" customHeight="1">
      <c r="A35" s="7" t="s">
        <v>113</v>
      </c>
      <c r="B35" s="241" t="s">
        <v>334</v>
      </c>
      <c r="C35" s="242"/>
      <c r="D35" s="6"/>
      <c r="E35" s="6"/>
      <c r="F35" s="6"/>
      <c r="G35" s="6"/>
      <c r="H35" s="6"/>
      <c r="I35" s="6"/>
      <c r="J35" s="6"/>
      <c r="K35" s="6"/>
      <c r="L35" s="6"/>
      <c r="M35" s="6"/>
      <c r="N35" s="6"/>
      <c r="O35" s="6"/>
      <c r="P35" s="6"/>
      <c r="Q35" s="6"/>
      <c r="R35" s="6"/>
      <c r="S35" s="6"/>
      <c r="T35" s="6"/>
      <c r="U35" s="6"/>
      <c r="V35" s="6"/>
      <c r="W35" s="6"/>
      <c r="X35" s="8"/>
    </row>
    <row r="36" spans="1:24">
      <c r="A36" s="245" t="s">
        <v>335</v>
      </c>
      <c r="B36" s="246"/>
      <c r="C36" s="246"/>
      <c r="D36" s="45" t="str">
        <f>IF(TRIM(D15)="","",
IF(D22&lt;&gt;"Yes","No",
IF(OR(
    AND(OR(ISNUMBER(SEARCH("Purple",D15)),ISNUMBER(SEARCH("Fen",D15))),D29&lt;&gt;"Yes"),
    AND(ISNUMBER(SEARCH("Bog",D15)),D31&lt;&gt;"Yes"),
    AND(ISNUMBER(SEARCH("Reedbed",D15)),D33&lt;&gt;"Yes"),
    AND(ISNUMBER(SEARCH("CFGM",D15)),D35&lt;&gt;"Yes")
),"No","Yes")
))</f>
        <v/>
      </c>
      <c r="E36" s="45" t="str">
        <f t="shared" ref="E36:W36" si="0">IF(TRIM(E15)="","",
IF(E22&lt;&gt;"Yes","No",
IF(OR(
    AND(OR(ISNUMBER(SEARCH("Purple",E15)),ISNUMBER(SEARCH("Fen",E15))),E29&lt;&gt;"Yes"),
    AND(ISNUMBER(SEARCH("Bog",E15)),E31&lt;&gt;"Yes"),
    AND(ISNUMBER(SEARCH("Reedbed",E15)),E33&lt;&gt;"Yes"),
    AND(ISNUMBER(SEARCH("CFGM",E15)),E35&lt;&gt;"Yes")
),"No","Yes")
))</f>
        <v/>
      </c>
      <c r="F36" s="45" t="str">
        <f t="shared" si="0"/>
        <v/>
      </c>
      <c r="G36" s="45" t="str">
        <f t="shared" si="0"/>
        <v/>
      </c>
      <c r="H36" s="45" t="str">
        <f t="shared" si="0"/>
        <v/>
      </c>
      <c r="I36" s="45" t="str">
        <f t="shared" si="0"/>
        <v/>
      </c>
      <c r="J36" s="45" t="str">
        <f t="shared" si="0"/>
        <v/>
      </c>
      <c r="K36" s="45" t="str">
        <f t="shared" si="0"/>
        <v/>
      </c>
      <c r="L36" s="45" t="str">
        <f t="shared" si="0"/>
        <v/>
      </c>
      <c r="M36" s="45" t="str">
        <f t="shared" si="0"/>
        <v/>
      </c>
      <c r="N36" s="45" t="str">
        <f t="shared" si="0"/>
        <v/>
      </c>
      <c r="O36" s="45" t="str">
        <f t="shared" si="0"/>
        <v/>
      </c>
      <c r="P36" s="45" t="str">
        <f t="shared" si="0"/>
        <v/>
      </c>
      <c r="Q36" s="45" t="str">
        <f t="shared" si="0"/>
        <v/>
      </c>
      <c r="R36" s="45" t="str">
        <f t="shared" si="0"/>
        <v/>
      </c>
      <c r="S36" s="45" t="str">
        <f t="shared" si="0"/>
        <v/>
      </c>
      <c r="T36" s="45" t="str">
        <f t="shared" si="0"/>
        <v/>
      </c>
      <c r="U36" s="45" t="str">
        <f t="shared" si="0"/>
        <v/>
      </c>
      <c r="V36" s="45" t="str">
        <f t="shared" si="0"/>
        <v/>
      </c>
      <c r="W36" s="45" t="str">
        <f t="shared" si="0"/>
        <v/>
      </c>
      <c r="X36" s="43"/>
    </row>
    <row r="37" spans="1:24">
      <c r="A37" s="245" t="s">
        <v>27</v>
      </c>
      <c r="B37" s="246"/>
      <c r="C37" s="246"/>
      <c r="D37" s="45" t="str">
        <f>IF(TRIM(D15)="","",
IF(AND(NOT(ISNUMBER(SEARCH("Purple",D15))),
NOT(ISNUMBER(SEARCH("Fens",D15))),
NOT(ISNUMBER(SEARCH("Bog",TRIM(D15)))),
NOT(ISNUMBER(SEARCH("Reedbed",D15))),
NOT(ISNUMBER(SEARCH("CFGM",D15))),
COUNTA(D29,D31,D33,D35)&gt;0),"N/A",
IF(AND(ISNUMBER(SEARCH("Purple",D15)),COUNTA(D31,D33,D35)&gt;0),"N/A",
IF(AND(ISNUMBER(SEARCH("Fens",D15)),COUNTA(D31,D33,D35)&gt;0),"N/A",
IF(AND(ISNUMBER(SEARCH("Bog",TRIM(D15))),COUNTA(D29,D33,D35)&gt;0),"N/A",
IF(AND(ISNUMBER(SEARCH("Reedbed",D15)),COUNTA(D29,D31,D35)&gt;0),"N/A",
IF(AND(ISNUMBER(SEARCH("CFGM",D15)),COUNTA(D29,D31,D33)&gt;0),"N/A",
IF(COUNTA(D22:D27)
+IF(ISNUMBER(SEARCH("Purple",D15)),COUNTA(D29),0)
+IF(ISNUMBER(SEARCH("Fens",D15)),COUNTA(D29),0)
+IF(ISNUMBER(SEARCH("Bog",TRIM(D15))),COUNTA(D31),0)
+IF(ISNUMBER(SEARCH("Reedbed",D15)),COUNTA(D33),0)
+IF(ISNUMBER(SEARCH("CFGM",D15)),COUNTA(D35),0)
&lt;&gt;6
+IF(OR(ISNUMBER(SEARCH("Purple",D15)),ISNUMBER(SEARCH("Fens",D15)),ISNUMBER(SEARCH("Bog",TRIM(D15))),ISNUMBER(SEARCH("Reedbed",D15)),ISNUMBER(SEARCH("CFGM",D15))),1,0),"",
COUNTIF(D22:D27,"Yes")
+COUNTIF(D29,"Yes")
+COUNTIF(D31,"Yes")
+COUNTIF(D33,"Yes")
+COUNTIF(D35,"Yes")))))))))</f>
        <v/>
      </c>
      <c r="E37" s="45" t="str">
        <f t="shared" ref="E37:W37" si="1">IF(TRIM(E15)="","",
IF(AND(NOT(ISNUMBER(SEARCH("Purple",E15))),
NOT(ISNUMBER(SEARCH("Fens",E15))),
NOT(ISNUMBER(SEARCH("Bog",TRIM(E15)))),
NOT(ISNUMBER(SEARCH("Reedbed",E15))),
NOT(ISNUMBER(SEARCH("CFGM",E15))),
COUNTA(E29,E31,E33,E35)&gt;0),"N/A",
IF(AND(ISNUMBER(SEARCH("Purple",E15)),COUNTA(E31,E33,E35)&gt;0),"N/A",
IF(AND(ISNUMBER(SEARCH("Fens",E15)),COUNTA(E31,E33,E35)&gt;0),"N/A",
IF(AND(ISNUMBER(SEARCH("Bog",TRIM(E15))),COUNTA(E29,E33,E35)&gt;0),"N/A",
IF(AND(ISNUMBER(SEARCH("Reedbed",E15)),COUNTA(E29,E31,E35)&gt;0),"N/A",
IF(AND(ISNUMBER(SEARCH("CFGM",E15)),COUNTA(E29,E31,E33)&gt;0),"N/A",
IF(COUNTA(E22:E27)
+IF(ISNUMBER(SEARCH("Purple",E15)),COUNTA(E29),0)
+IF(ISNUMBER(SEARCH("Fens",E15)),COUNTA(E29),0)
+IF(ISNUMBER(SEARCH("Bog",TRIM(E15))),COUNTA(E31),0)
+IF(ISNUMBER(SEARCH("Reedbed",E15)),COUNTA(E33),0)
+IF(ISNUMBER(SEARCH("CFGM",E15)),COUNTA(E35),0)
&lt;&gt;6
+IF(OR(ISNUMBER(SEARCH("Purple",E15)),ISNUMBER(SEARCH("Fens",E15)),ISNUMBER(SEARCH("Bog",TRIM(E15))),ISNUMBER(SEARCH("Reedbed",E15)),ISNUMBER(SEARCH("CFGM",E15))),1,0),"",
COUNTIF(E22:E27,"Yes")
+COUNTIF(E29,"Yes")
+COUNTIF(E31,"Yes")
+COUNTIF(E33,"Yes")
+COUNTIF(E35,"Yes")))))))))</f>
        <v/>
      </c>
      <c r="F37" s="45" t="str">
        <f t="shared" si="1"/>
        <v/>
      </c>
      <c r="G37" s="45" t="str">
        <f t="shared" si="1"/>
        <v/>
      </c>
      <c r="H37" s="45" t="str">
        <f t="shared" si="1"/>
        <v/>
      </c>
      <c r="I37" s="45" t="str">
        <f t="shared" si="1"/>
        <v/>
      </c>
      <c r="J37" s="45" t="str">
        <f t="shared" si="1"/>
        <v/>
      </c>
      <c r="K37" s="45" t="str">
        <f t="shared" si="1"/>
        <v/>
      </c>
      <c r="L37" s="45" t="str">
        <f t="shared" si="1"/>
        <v/>
      </c>
      <c r="M37" s="45" t="str">
        <f t="shared" si="1"/>
        <v/>
      </c>
      <c r="N37" s="45" t="str">
        <f t="shared" si="1"/>
        <v/>
      </c>
      <c r="O37" s="45" t="str">
        <f t="shared" si="1"/>
        <v/>
      </c>
      <c r="P37" s="45" t="str">
        <f t="shared" si="1"/>
        <v/>
      </c>
      <c r="Q37" s="45" t="str">
        <f t="shared" si="1"/>
        <v/>
      </c>
      <c r="R37" s="45" t="str">
        <f t="shared" si="1"/>
        <v/>
      </c>
      <c r="S37" s="45" t="str">
        <f t="shared" si="1"/>
        <v/>
      </c>
      <c r="T37" s="45" t="str">
        <f t="shared" si="1"/>
        <v/>
      </c>
      <c r="U37" s="45" t="str">
        <f t="shared" si="1"/>
        <v/>
      </c>
      <c r="V37" s="45" t="str">
        <f t="shared" si="1"/>
        <v/>
      </c>
      <c r="W37" s="45" t="str">
        <f t="shared" si="1"/>
        <v/>
      </c>
      <c r="X37" s="43"/>
    </row>
    <row r="38" spans="1:24">
      <c r="A38" s="247" t="s">
        <v>55</v>
      </c>
      <c r="B38" s="247"/>
      <c r="C38" s="9" t="s">
        <v>29</v>
      </c>
      <c r="D38" s="247" t="s">
        <v>30</v>
      </c>
      <c r="E38" s="247"/>
      <c r="F38" s="247"/>
      <c r="G38" s="247"/>
      <c r="H38" s="247"/>
      <c r="I38" s="247"/>
      <c r="J38" s="247"/>
      <c r="K38" s="247"/>
      <c r="L38" s="247"/>
      <c r="M38" s="247"/>
      <c r="N38" s="247"/>
      <c r="O38" s="247"/>
      <c r="P38" s="247"/>
      <c r="Q38" s="247"/>
      <c r="R38" s="247"/>
      <c r="S38" s="247"/>
      <c r="T38" s="247"/>
      <c r="U38" s="247"/>
      <c r="V38" s="247"/>
      <c r="W38" s="247"/>
      <c r="X38" s="142"/>
    </row>
    <row r="39" spans="1:24">
      <c r="A39" s="632" t="s">
        <v>336</v>
      </c>
      <c r="B39" s="632"/>
      <c r="C39" s="632"/>
      <c r="D39" s="632"/>
      <c r="E39" s="632"/>
      <c r="F39" s="632"/>
      <c r="G39" s="632"/>
      <c r="H39" s="632"/>
      <c r="I39" s="632"/>
      <c r="J39" s="632"/>
      <c r="K39" s="632"/>
      <c r="L39" s="632"/>
      <c r="M39" s="632"/>
      <c r="N39" s="632"/>
      <c r="O39" s="632"/>
      <c r="P39" s="632"/>
      <c r="Q39" s="632"/>
      <c r="R39" s="632"/>
      <c r="S39" s="632"/>
      <c r="T39" s="632"/>
      <c r="U39" s="632"/>
      <c r="V39" s="632"/>
      <c r="W39" s="632"/>
      <c r="X39" s="143"/>
    </row>
    <row r="40" spans="1:24" ht="37.200000000000003" customHeight="1">
      <c r="A40" s="327" t="s">
        <v>337</v>
      </c>
      <c r="B40" s="328"/>
      <c r="C40" s="7" t="s">
        <v>32</v>
      </c>
      <c r="D40" s="45" t="str">
        <f>IF(TRIM(D15)="","",
IF(OR(
ISNUMBER(SEARCH("Purple",TRIM(D15))),
ISNUMBER(SEARCH("Fens",TRIM(D15))),
ISNUMBER(SEARCH("Bog",TRIM(D15))),
ISNUMBER(SEARCH("Reedbed",TRIM(D15))),
ISNUMBER(SEARCH("CFGM",TRIM(D15)))
),"N/A",
IF(D37="","",
IF(D37&gt;6,"",
IF(AND(D37&gt;=5,D36="Yes"),"✓","")))))</f>
        <v/>
      </c>
      <c r="E40" s="45" t="str">
        <f t="shared" ref="E40:W40" si="2">IF(TRIM(E15)="","",
IF(OR(
ISNUMBER(SEARCH("Purple",TRIM(E15))),
ISNUMBER(SEARCH("Fens",TRIM(E15))),
ISNUMBER(SEARCH("Bog",TRIM(E15))),
ISNUMBER(SEARCH("Reedbed",TRIM(E15))),
ISNUMBER(SEARCH("CFGM",TRIM(E15)))
),"N/A",
IF(E37="","",
IF(E37&gt;6,"",
IF(AND(E37&gt;=5,E36="Yes"),"✓","")))))</f>
        <v/>
      </c>
      <c r="F40" s="45" t="str">
        <f t="shared" si="2"/>
        <v/>
      </c>
      <c r="G40" s="45" t="str">
        <f t="shared" si="2"/>
        <v/>
      </c>
      <c r="H40" s="45" t="str">
        <f t="shared" si="2"/>
        <v/>
      </c>
      <c r="I40" s="45" t="str">
        <f t="shared" si="2"/>
        <v/>
      </c>
      <c r="J40" s="45" t="str">
        <f t="shared" si="2"/>
        <v/>
      </c>
      <c r="K40" s="45" t="str">
        <f t="shared" si="2"/>
        <v/>
      </c>
      <c r="L40" s="45" t="str">
        <f t="shared" si="2"/>
        <v/>
      </c>
      <c r="M40" s="45" t="str">
        <f t="shared" si="2"/>
        <v/>
      </c>
      <c r="N40" s="45" t="str">
        <f t="shared" si="2"/>
        <v/>
      </c>
      <c r="O40" s="45" t="str">
        <f t="shared" si="2"/>
        <v/>
      </c>
      <c r="P40" s="45" t="str">
        <f t="shared" si="2"/>
        <v/>
      </c>
      <c r="Q40" s="45" t="str">
        <f t="shared" si="2"/>
        <v/>
      </c>
      <c r="R40" s="45" t="str">
        <f t="shared" si="2"/>
        <v/>
      </c>
      <c r="S40" s="45" t="str">
        <f t="shared" si="2"/>
        <v/>
      </c>
      <c r="T40" s="45" t="str">
        <f t="shared" si="2"/>
        <v/>
      </c>
      <c r="U40" s="45" t="str">
        <f t="shared" si="2"/>
        <v/>
      </c>
      <c r="V40" s="45" t="str">
        <f t="shared" si="2"/>
        <v/>
      </c>
      <c r="W40" s="45" t="str">
        <f t="shared" si="2"/>
        <v/>
      </c>
      <c r="X40" s="144"/>
    </row>
    <row r="41" spans="1:24" ht="64.8" customHeight="1">
      <c r="A41" s="327" t="s">
        <v>338</v>
      </c>
      <c r="B41" s="328"/>
      <c r="C41" s="7" t="s">
        <v>34</v>
      </c>
      <c r="D41" s="45" t="str">
        <f t="shared" ref="D41" si="3">IF(TRIM(D15)="","",
IF(OR(
ISNUMBER(SEARCH("Purple",TRIM(D15))),
ISNUMBER(SEARCH("Fens",TRIM(D15))),
ISNUMBER(SEARCH("Bog",TRIM(D15))),
ISNUMBER(SEARCH("Reedbed",TRIM(D15))),
ISNUMBER(SEARCH("CFGM",TRIM(D15)))
),"N/A",
IF(D37="","",
IF(
OR(D37=3,D37=4,
AND(D37&gt;=5,D36="No")),"✓",""))))</f>
        <v/>
      </c>
      <c r="E41" s="45" t="str">
        <f t="shared" ref="E41:W41" si="4">IF(TRIM(E15)="","",
IF(OR(
ISNUMBER(SEARCH("Purple",TRIM(E15))),
ISNUMBER(SEARCH("Fens",TRIM(E15))),
ISNUMBER(SEARCH("Bog",TRIM(E15))),
ISNUMBER(SEARCH("Reedbed",TRIM(E15))),
ISNUMBER(SEARCH("CFGM",TRIM(E15)))
),"N/A",
IF(E37="","",
IF(
OR(E37=3,E37=4,
AND(E37&gt;=5,E36="No")),"✓",""))))</f>
        <v/>
      </c>
      <c r="F41" s="45" t="str">
        <f t="shared" si="4"/>
        <v/>
      </c>
      <c r="G41" s="45" t="str">
        <f t="shared" si="4"/>
        <v/>
      </c>
      <c r="H41" s="45" t="str">
        <f t="shared" si="4"/>
        <v/>
      </c>
      <c r="I41" s="45" t="str">
        <f t="shared" si="4"/>
        <v/>
      </c>
      <c r="J41" s="45" t="str">
        <f t="shared" si="4"/>
        <v/>
      </c>
      <c r="K41" s="45" t="str">
        <f t="shared" si="4"/>
        <v/>
      </c>
      <c r="L41" s="45" t="str">
        <f t="shared" si="4"/>
        <v/>
      </c>
      <c r="M41" s="45" t="str">
        <f t="shared" si="4"/>
        <v/>
      </c>
      <c r="N41" s="45" t="str">
        <f t="shared" si="4"/>
        <v/>
      </c>
      <c r="O41" s="45" t="str">
        <f t="shared" si="4"/>
        <v/>
      </c>
      <c r="P41" s="45" t="str">
        <f t="shared" si="4"/>
        <v/>
      </c>
      <c r="Q41" s="45" t="str">
        <f t="shared" si="4"/>
        <v/>
      </c>
      <c r="R41" s="45" t="str">
        <f t="shared" si="4"/>
        <v/>
      </c>
      <c r="S41" s="45" t="str">
        <f t="shared" si="4"/>
        <v/>
      </c>
      <c r="T41" s="45" t="str">
        <f t="shared" si="4"/>
        <v/>
      </c>
      <c r="U41" s="45" t="str">
        <f t="shared" si="4"/>
        <v/>
      </c>
      <c r="V41" s="45" t="str">
        <f t="shared" si="4"/>
        <v/>
      </c>
      <c r="W41" s="45" t="str">
        <f t="shared" si="4"/>
        <v/>
      </c>
      <c r="X41" s="144"/>
    </row>
    <row r="42" spans="1:24" ht="31.2" customHeight="1">
      <c r="A42" s="325" t="s">
        <v>339</v>
      </c>
      <c r="B42" s="326"/>
      <c r="C42" s="7" t="s">
        <v>36</v>
      </c>
      <c r="D42" s="45" t="str">
        <f t="shared" ref="D42" si="5">IF(TRIM(D15)="","",
IF(OR(
ISNUMBER(SEARCH("Purple",TRIM(D15))),
ISNUMBER(SEARCH("Fens",TRIM(D15))),
ISNUMBER(SEARCH("Bog",TRIM(D15))),
ISNUMBER(SEARCH("Reedbed",TRIM(D15))),
ISNUMBER(SEARCH("CFGM",TRIM(D15)))
),"N/A",
IF(D37="","",
IF(D37&gt;6,"",
IF(D37&lt;=2,"✓","")))))</f>
        <v/>
      </c>
      <c r="E42" s="45" t="str">
        <f t="shared" ref="E42:W42" si="6">IF(TRIM(E15)="","",
IF(OR(
ISNUMBER(SEARCH("Purple",TRIM(E15))),
ISNUMBER(SEARCH("Fens",TRIM(E15))),
ISNUMBER(SEARCH("Bog",TRIM(E15))),
ISNUMBER(SEARCH("Reedbed",TRIM(E15))),
ISNUMBER(SEARCH("CFGM",TRIM(E15)))
),"N/A",
IF(E37="","",
IF(E37&gt;6,"",
IF(E37&lt;=2,"✓","")))))</f>
        <v/>
      </c>
      <c r="F42" s="45" t="str">
        <f t="shared" si="6"/>
        <v/>
      </c>
      <c r="G42" s="45" t="str">
        <f t="shared" si="6"/>
        <v/>
      </c>
      <c r="H42" s="45" t="str">
        <f t="shared" si="6"/>
        <v/>
      </c>
      <c r="I42" s="45" t="str">
        <f t="shared" si="6"/>
        <v/>
      </c>
      <c r="J42" s="45" t="str">
        <f t="shared" si="6"/>
        <v/>
      </c>
      <c r="K42" s="45" t="str">
        <f t="shared" si="6"/>
        <v/>
      </c>
      <c r="L42" s="45" t="str">
        <f t="shared" si="6"/>
        <v/>
      </c>
      <c r="M42" s="45" t="str">
        <f t="shared" si="6"/>
        <v/>
      </c>
      <c r="N42" s="45" t="str">
        <f t="shared" si="6"/>
        <v/>
      </c>
      <c r="O42" s="45" t="str">
        <f t="shared" si="6"/>
        <v/>
      </c>
      <c r="P42" s="45" t="str">
        <f t="shared" si="6"/>
        <v/>
      </c>
      <c r="Q42" s="45" t="str">
        <f t="shared" si="6"/>
        <v/>
      </c>
      <c r="R42" s="45" t="str">
        <f t="shared" si="6"/>
        <v/>
      </c>
      <c r="S42" s="45" t="str">
        <f t="shared" si="6"/>
        <v/>
      </c>
      <c r="T42" s="45" t="str">
        <f t="shared" si="6"/>
        <v/>
      </c>
      <c r="U42" s="45" t="str">
        <f t="shared" si="6"/>
        <v/>
      </c>
      <c r="V42" s="45" t="str">
        <f t="shared" si="6"/>
        <v/>
      </c>
      <c r="W42" s="45" t="str">
        <f t="shared" si="6"/>
        <v/>
      </c>
      <c r="X42" s="144"/>
    </row>
    <row r="43" spans="1:24">
      <c r="A43" s="632" t="s">
        <v>340</v>
      </c>
      <c r="B43" s="632"/>
      <c r="C43" s="632"/>
      <c r="D43" s="632"/>
      <c r="E43" s="632"/>
      <c r="F43" s="632"/>
      <c r="G43" s="632"/>
      <c r="H43" s="632"/>
      <c r="I43" s="632"/>
      <c r="J43" s="632"/>
      <c r="K43" s="632"/>
      <c r="L43" s="632"/>
      <c r="M43" s="632"/>
      <c r="N43" s="632"/>
      <c r="O43" s="632"/>
      <c r="P43" s="632"/>
      <c r="Q43" s="632"/>
      <c r="R43" s="632"/>
      <c r="S43" s="632"/>
      <c r="T43" s="632"/>
      <c r="U43" s="632"/>
      <c r="V43" s="632"/>
      <c r="W43" s="632"/>
      <c r="X43" s="145"/>
    </row>
    <row r="44" spans="1:24" ht="93.6" customHeight="1">
      <c r="A44" s="397" t="s">
        <v>341</v>
      </c>
      <c r="B44" s="399"/>
      <c r="C44" s="146" t="s">
        <v>32</v>
      </c>
      <c r="D44" s="45" t="str">
        <f>IF(TRIM(D15)="","",
IF(NOT(OR(
ISNUMBER(SEARCH("Purple",D15)),
ISNUMBER(SEARCH("Fen",D15)),
ISNUMBER(SEARCH("Bog",D15)),
ISNUMBER(SEARCH("Reedbed",D15)),
ISNUMBER(SEARCH("CFGM",D15))
)),"N/A",
IF(OR(
AND(OR(ISNUMBER(SEARCH("Purple",D15)),ISNUMBER(SEARCH("Fen",D15))),COUNTA(D31,D33,D35)&gt;0),
AND(ISNUMBER(SEARCH("Bog",D15)),COUNTA(D29,D33,D35)&gt;0),
AND(ISNUMBER(SEARCH("Reedbed",D15)),COUNTA(D29,D31,D35)&gt;0),
AND(ISNUMBER(SEARCH("CFGM",D15)),COUNTA(D29,D31,D33)&gt;0)
),"N/A",
IF(D37="","",
IF(AND(D37&gt;=5,D36="Yes"),"✓","")))))</f>
        <v/>
      </c>
      <c r="E44" s="45" t="str">
        <f t="shared" ref="E44:W44" si="7">IF(TRIM(E15)="","",
IF(NOT(OR(
ISNUMBER(SEARCH("Purple",E15)),
ISNUMBER(SEARCH("Fen",E15)),
ISNUMBER(SEARCH("Bog",E15)),
ISNUMBER(SEARCH("Reedbed",E15)),
ISNUMBER(SEARCH("CFGM",E15))
)),"N/A",
IF(OR(
AND(OR(ISNUMBER(SEARCH("Purple",E15)),ISNUMBER(SEARCH("Fen",E15))),COUNTA(E31,E33,E35)&gt;0),
AND(ISNUMBER(SEARCH("Bog",E15)),COUNTA(E29,E33,E35)&gt;0),
AND(ISNUMBER(SEARCH("Reedbed",E15)),COUNTA(E29,E31,E35)&gt;0),
AND(ISNUMBER(SEARCH("CFGM",E15)),COUNTA(E29,E31,E33)&gt;0)
),"N/A",
IF(E37="","",
IF(AND(E37&gt;=5,E36="Yes"),"✓","")))))</f>
        <v/>
      </c>
      <c r="F44" s="45" t="str">
        <f t="shared" si="7"/>
        <v/>
      </c>
      <c r="G44" s="45" t="str">
        <f t="shared" si="7"/>
        <v/>
      </c>
      <c r="H44" s="45" t="str">
        <f t="shared" si="7"/>
        <v/>
      </c>
      <c r="I44" s="45" t="str">
        <f t="shared" si="7"/>
        <v/>
      </c>
      <c r="J44" s="45" t="str">
        <f t="shared" si="7"/>
        <v/>
      </c>
      <c r="K44" s="45" t="str">
        <f t="shared" si="7"/>
        <v/>
      </c>
      <c r="L44" s="45" t="str">
        <f t="shared" si="7"/>
        <v/>
      </c>
      <c r="M44" s="45" t="str">
        <f t="shared" si="7"/>
        <v/>
      </c>
      <c r="N44" s="45" t="str">
        <f t="shared" si="7"/>
        <v/>
      </c>
      <c r="O44" s="45" t="str">
        <f t="shared" si="7"/>
        <v/>
      </c>
      <c r="P44" s="45" t="str">
        <f t="shared" si="7"/>
        <v/>
      </c>
      <c r="Q44" s="45" t="str">
        <f t="shared" si="7"/>
        <v/>
      </c>
      <c r="R44" s="45" t="str">
        <f t="shared" si="7"/>
        <v/>
      </c>
      <c r="S44" s="45" t="str">
        <f t="shared" si="7"/>
        <v/>
      </c>
      <c r="T44" s="45" t="str">
        <f t="shared" si="7"/>
        <v/>
      </c>
      <c r="U44" s="45" t="str">
        <f t="shared" si="7"/>
        <v/>
      </c>
      <c r="V44" s="45" t="str">
        <f t="shared" si="7"/>
        <v/>
      </c>
      <c r="W44" s="45" t="str">
        <f t="shared" si="7"/>
        <v/>
      </c>
      <c r="X44" s="144"/>
    </row>
    <row r="45" spans="1:24" ht="88.8" customHeight="1">
      <c r="A45" s="327" t="s">
        <v>342</v>
      </c>
      <c r="B45" s="328"/>
      <c r="C45" s="7" t="s">
        <v>34</v>
      </c>
      <c r="D45" s="45" t="str">
        <f>IF(TRIM(D15)="","",
IF(NOT(OR(
ISNUMBER(SEARCH("Purple",D15)),
ISNUMBER(SEARCH("Fen",D15)),
ISNUMBER(SEARCH("Bog",D15)),
ISNUMBER(SEARCH("Reedbed",D15)),
ISNUMBER(SEARCH("CFGM",D15))
)),"N/A",
IF(OR(
AND(OR(ISNUMBER(SEARCH("Purple",D15)),ISNUMBER(SEARCH("Fen",D15))),COUNTA(D31,D33,D35)&gt;0),
AND(ISNUMBER(SEARCH("Bog",D15)),COUNTA(D29,D33,D35)&gt;0),
AND(ISNUMBER(SEARCH("Reedbed",D15)),COUNTA(D29,D31,D35)&gt;0),
AND(ISNUMBER(SEARCH("CFGM",D15)),COUNTA(D29,D31,D33)&gt;0)
),"N/A",
IF(D37="","",
IF(
OR(D37=4,D37=5,
AND(D37=6,D36="No")),"✓","")))))</f>
        <v/>
      </c>
      <c r="E45" s="45" t="str">
        <f t="shared" ref="E45:W45" si="8">IF(TRIM(E15)="","",
IF(NOT(OR(
ISNUMBER(SEARCH("Purple",E15)),
ISNUMBER(SEARCH("Fen",E15)),
ISNUMBER(SEARCH("Bog",E15)),
ISNUMBER(SEARCH("Reedbed",E15)),
ISNUMBER(SEARCH("CFGM",E15))
)),"N/A",
IF(OR(
AND(OR(ISNUMBER(SEARCH("Purple",E15)),ISNUMBER(SEARCH("Fen",E15))),COUNTA(E31,E33,E35)&gt;0),
AND(ISNUMBER(SEARCH("Bog",E15)),COUNTA(E29,E33,E35)&gt;0),
AND(ISNUMBER(SEARCH("Reedbed",E15)),COUNTA(E29,E31,E35)&gt;0),
AND(ISNUMBER(SEARCH("CFGM",E15)),COUNTA(E29,E31,E33)&gt;0)
),"N/A",
IF(E37="","",
IF(
OR(E37=4,E37=5,
AND(E37=6,E36="No")),"✓","")))))</f>
        <v/>
      </c>
      <c r="F45" s="45" t="str">
        <f t="shared" si="8"/>
        <v/>
      </c>
      <c r="G45" s="45" t="str">
        <f t="shared" si="8"/>
        <v/>
      </c>
      <c r="H45" s="45" t="str">
        <f t="shared" si="8"/>
        <v/>
      </c>
      <c r="I45" s="45" t="str">
        <f t="shared" si="8"/>
        <v/>
      </c>
      <c r="J45" s="45" t="str">
        <f t="shared" si="8"/>
        <v/>
      </c>
      <c r="K45" s="45" t="str">
        <f t="shared" si="8"/>
        <v/>
      </c>
      <c r="L45" s="45" t="str">
        <f t="shared" si="8"/>
        <v/>
      </c>
      <c r="M45" s="45" t="str">
        <f t="shared" si="8"/>
        <v/>
      </c>
      <c r="N45" s="45" t="str">
        <f t="shared" si="8"/>
        <v/>
      </c>
      <c r="O45" s="45" t="str">
        <f t="shared" si="8"/>
        <v/>
      </c>
      <c r="P45" s="45" t="str">
        <f t="shared" si="8"/>
        <v/>
      </c>
      <c r="Q45" s="45" t="str">
        <f t="shared" si="8"/>
        <v/>
      </c>
      <c r="R45" s="45" t="str">
        <f t="shared" si="8"/>
        <v/>
      </c>
      <c r="S45" s="45" t="str">
        <f t="shared" si="8"/>
        <v/>
      </c>
      <c r="T45" s="45" t="str">
        <f t="shared" si="8"/>
        <v/>
      </c>
      <c r="U45" s="45" t="str">
        <f t="shared" si="8"/>
        <v/>
      </c>
      <c r="V45" s="45" t="str">
        <f t="shared" si="8"/>
        <v/>
      </c>
      <c r="W45" s="45" t="str">
        <f t="shared" si="8"/>
        <v/>
      </c>
      <c r="X45" s="144"/>
    </row>
    <row r="46" spans="1:24" ht="28.8" customHeight="1">
      <c r="A46" s="325" t="s">
        <v>343</v>
      </c>
      <c r="B46" s="326"/>
      <c r="C46" s="7" t="s">
        <v>36</v>
      </c>
      <c r="D46" s="45" t="str">
        <f>IF(TRIM(D15)="","",
IF(NOT(OR(
ISNUMBER(SEARCH("Purple",D15)),
ISNUMBER(SEARCH("Fen",D15)),
ISNUMBER(SEARCH("Bog",D15)),
ISNUMBER(SEARCH("Reedbed",D15)),
ISNUMBER(SEARCH("CFGM",D15))
)),"N/A",
IF(OR(
AND(OR(ISNUMBER(SEARCH("Purple",D15)),ISNUMBER(SEARCH("Fen",D15))),COUNTA(D31,D33,D35)&gt;0),
AND(ISNUMBER(SEARCH("Bog",D15)),COUNTA(D29,D33,D35)&gt;0),
AND(ISNUMBER(SEARCH("Reedbed",D15)),COUNTA(D29,D31,D35)&gt;0),
AND(ISNUMBER(SEARCH("CFGM",D15)),COUNTA(D29,D31,D33)&gt;0)
),"N/A",
IF(D37="","",
IF(D37&lt;=3,"✓","")))))</f>
        <v/>
      </c>
      <c r="E46" s="45" t="str">
        <f t="shared" ref="E46:W46" si="9">IF(TRIM(E15)="","",
IF(NOT(OR(
ISNUMBER(SEARCH("Purple",E15)),
ISNUMBER(SEARCH("Fen",E15)),
ISNUMBER(SEARCH("Bog",E15)),
ISNUMBER(SEARCH("Reedbed",E15)),
ISNUMBER(SEARCH("CFGM",E15))
)),"N/A",
IF(OR(
AND(OR(ISNUMBER(SEARCH("Purple",E15)),ISNUMBER(SEARCH("Fen",E15))),COUNTA(E31,E33,E35)&gt;0),
AND(ISNUMBER(SEARCH("Bog",E15)),COUNTA(E29,E33,E35)&gt;0),
AND(ISNUMBER(SEARCH("Reedbed",E15)),COUNTA(E29,E31,E35)&gt;0),
AND(ISNUMBER(SEARCH("CFGM",E15)),COUNTA(E29,E31,E33)&gt;0)
),"N/A",
IF(E37="","",
IF(E37&lt;=3,"✓","")))))</f>
        <v/>
      </c>
      <c r="F46" s="45" t="str">
        <f t="shared" si="9"/>
        <v/>
      </c>
      <c r="G46" s="45" t="str">
        <f t="shared" si="9"/>
        <v/>
      </c>
      <c r="H46" s="45" t="str">
        <f t="shared" si="9"/>
        <v/>
      </c>
      <c r="I46" s="45" t="str">
        <f t="shared" si="9"/>
        <v/>
      </c>
      <c r="J46" s="45" t="str">
        <f t="shared" si="9"/>
        <v/>
      </c>
      <c r="K46" s="45" t="str">
        <f t="shared" si="9"/>
        <v/>
      </c>
      <c r="L46" s="45" t="str">
        <f t="shared" si="9"/>
        <v/>
      </c>
      <c r="M46" s="45" t="str">
        <f t="shared" si="9"/>
        <v/>
      </c>
      <c r="N46" s="45" t="str">
        <f t="shared" si="9"/>
        <v/>
      </c>
      <c r="O46" s="45" t="str">
        <f t="shared" si="9"/>
        <v/>
      </c>
      <c r="P46" s="45" t="str">
        <f t="shared" si="9"/>
        <v/>
      </c>
      <c r="Q46" s="45" t="str">
        <f t="shared" si="9"/>
        <v/>
      </c>
      <c r="R46" s="45" t="str">
        <f t="shared" si="9"/>
        <v/>
      </c>
      <c r="S46" s="45" t="str">
        <f t="shared" si="9"/>
        <v/>
      </c>
      <c r="T46" s="45" t="str">
        <f t="shared" si="9"/>
        <v/>
      </c>
      <c r="U46" s="45" t="str">
        <f t="shared" si="9"/>
        <v/>
      </c>
      <c r="V46" s="45" t="str">
        <f t="shared" si="9"/>
        <v/>
      </c>
      <c r="W46" s="45" t="str">
        <f t="shared" si="9"/>
        <v/>
      </c>
      <c r="X46" s="147"/>
    </row>
    <row r="47" spans="1:24">
      <c r="A47" s="254" t="s">
        <v>37</v>
      </c>
      <c r="B47" s="255"/>
      <c r="C47" s="255"/>
      <c r="D47" s="255"/>
      <c r="E47" s="255"/>
      <c r="F47" s="255"/>
      <c r="G47" s="255"/>
      <c r="H47" s="255"/>
      <c r="I47" s="255"/>
      <c r="J47" s="255"/>
      <c r="K47" s="255"/>
      <c r="L47" s="255"/>
      <c r="M47" s="255"/>
      <c r="N47" s="255"/>
      <c r="O47" s="255"/>
      <c r="P47" s="255"/>
      <c r="Q47" s="255"/>
      <c r="R47" s="255"/>
      <c r="S47" s="255"/>
      <c r="T47" s="255"/>
      <c r="U47" s="255"/>
      <c r="V47" s="255"/>
      <c r="W47" s="255"/>
      <c r="X47" s="256"/>
    </row>
    <row r="48" spans="1:24">
      <c r="A48" s="257"/>
      <c r="B48" s="258"/>
      <c r="C48" s="258"/>
      <c r="D48" s="258"/>
      <c r="E48" s="258"/>
      <c r="F48" s="258"/>
      <c r="G48" s="258"/>
      <c r="H48" s="258"/>
      <c r="I48" s="258"/>
      <c r="J48" s="258"/>
      <c r="K48" s="258"/>
      <c r="L48" s="258"/>
      <c r="M48" s="258"/>
      <c r="N48" s="258"/>
      <c r="O48" s="258"/>
      <c r="P48" s="258"/>
      <c r="Q48" s="258"/>
      <c r="R48" s="258"/>
      <c r="S48" s="258"/>
      <c r="T48" s="258"/>
      <c r="U48" s="258"/>
      <c r="V48" s="258"/>
      <c r="W48" s="258"/>
      <c r="X48" s="259"/>
    </row>
    <row r="49" spans="1:24">
      <c r="A49" s="297" t="s">
        <v>38</v>
      </c>
      <c r="B49" s="298"/>
      <c r="C49" s="298"/>
      <c r="D49" s="298"/>
      <c r="E49" s="298"/>
      <c r="F49" s="298"/>
      <c r="G49" s="298"/>
      <c r="H49" s="298"/>
      <c r="I49" s="298"/>
      <c r="J49" s="298"/>
      <c r="K49" s="298"/>
      <c r="L49" s="298"/>
      <c r="M49" s="298"/>
      <c r="N49" s="298"/>
      <c r="O49" s="298"/>
      <c r="P49" s="298"/>
      <c r="Q49" s="298"/>
      <c r="R49" s="298"/>
      <c r="S49" s="298"/>
      <c r="T49" s="298"/>
      <c r="U49" s="298"/>
      <c r="V49" s="298"/>
      <c r="W49" s="298"/>
      <c r="X49" s="299"/>
    </row>
    <row r="50" spans="1:24" ht="211.8" customHeight="1">
      <c r="A50" s="241" t="s">
        <v>344</v>
      </c>
      <c r="B50" s="290"/>
      <c r="C50" s="290"/>
      <c r="D50" s="290"/>
      <c r="E50" s="290"/>
      <c r="F50" s="290"/>
      <c r="G50" s="290"/>
      <c r="H50" s="290"/>
      <c r="I50" s="290"/>
      <c r="J50" s="290"/>
      <c r="K50" s="290"/>
      <c r="L50" s="290"/>
      <c r="M50" s="290"/>
      <c r="N50" s="290"/>
      <c r="O50" s="290"/>
      <c r="P50" s="290"/>
      <c r="Q50" s="290"/>
      <c r="R50" s="290"/>
      <c r="S50" s="290"/>
      <c r="T50" s="290"/>
      <c r="U50" s="290"/>
      <c r="V50" s="290"/>
      <c r="W50" s="290"/>
      <c r="X50" s="242"/>
    </row>
  </sheetData>
  <mergeCells count="56">
    <mergeCell ref="A50:X50"/>
    <mergeCell ref="A39:W39"/>
    <mergeCell ref="A40:B40"/>
    <mergeCell ref="A41:B41"/>
    <mergeCell ref="A42:B42"/>
    <mergeCell ref="A43:W43"/>
    <mergeCell ref="A44:B44"/>
    <mergeCell ref="A45:B45"/>
    <mergeCell ref="A46:B46"/>
    <mergeCell ref="A47:X47"/>
    <mergeCell ref="A48:X48"/>
    <mergeCell ref="A49:X49"/>
    <mergeCell ref="B23:C23"/>
    <mergeCell ref="B24:C24"/>
    <mergeCell ref="B25:C25"/>
    <mergeCell ref="A38:B38"/>
    <mergeCell ref="D38:W38"/>
    <mergeCell ref="B27:C27"/>
    <mergeCell ref="A28:X28"/>
    <mergeCell ref="B29:C29"/>
    <mergeCell ref="A30:X30"/>
    <mergeCell ref="B31:C31"/>
    <mergeCell ref="A32:X32"/>
    <mergeCell ref="B33:C33"/>
    <mergeCell ref="A34:X34"/>
    <mergeCell ref="B35:C35"/>
    <mergeCell ref="A36:C36"/>
    <mergeCell ref="A37:C37"/>
    <mergeCell ref="B26:C26"/>
    <mergeCell ref="O13:X13"/>
    <mergeCell ref="A14:B18"/>
    <mergeCell ref="C14:C18"/>
    <mergeCell ref="D14:W14"/>
    <mergeCell ref="X14:X19"/>
    <mergeCell ref="D18:W18"/>
    <mergeCell ref="A19:C20"/>
    <mergeCell ref="D20:W20"/>
    <mergeCell ref="A12:B13"/>
    <mergeCell ref="C12:C13"/>
    <mergeCell ref="D12:N12"/>
    <mergeCell ref="O12:X12"/>
    <mergeCell ref="D13:N13"/>
    <mergeCell ref="A21:X21"/>
    <mergeCell ref="B22:C22"/>
    <mergeCell ref="A1:X1"/>
    <mergeCell ref="A2:X2"/>
    <mergeCell ref="A3:X3"/>
    <mergeCell ref="A4:X4"/>
    <mergeCell ref="A5:X5"/>
    <mergeCell ref="D16:W16"/>
    <mergeCell ref="A8:X8"/>
    <mergeCell ref="A9:X9"/>
    <mergeCell ref="A11:X11"/>
    <mergeCell ref="A6:X6"/>
    <mergeCell ref="A7:X7"/>
    <mergeCell ref="A10:X10"/>
  </mergeCells>
  <dataValidations count="1">
    <dataValidation type="list" allowBlank="1" showInputMessage="1" showErrorMessage="1" sqref="D22:W27 D29:W29 D31:W31 D33:W33 D35:W35" xr:uid="{0227EAC7-9AEA-4D0C-AD50-7F8EA9395077}">
      <formula1>"Yes, No"</formula1>
    </dataValidation>
  </dataValidations>
  <hyperlinks>
    <hyperlink ref="A6" r:id="rId1" xr:uid="{B09C22C6-9AB7-4A68-AAE6-0BBEEB0DFE7B}"/>
    <hyperlink ref="A6:X6" r:id="rId2" display="For Oceanic valley mires - see EUNIS" xr:uid="{E13EE64E-1909-4150-B69A-7E49BBA9DB2F}"/>
    <hyperlink ref="A8" r:id="rId3" display="https://data.jncc.gov.uk/data/82b0af67-d19a-4a89-b987-9dba73be1272/UKBAP-BAPHabitats-07-CoastFloodGrazingMarsh.pdf" xr:uid="{A8025F0A-0F49-4B72-A42A-9671203B1ABE}"/>
    <hyperlink ref="A9" r:id="rId4" display="https://www.data.gov.uk/dataset/4b6ddab7-6c0f-4407-946e-d6499f19fcde/priority-habitat-inventory-england" xr:uid="{2F39C942-78E8-47B5-940A-DE2F4C2EE957}"/>
    <hyperlink ref="A11" r:id="rId5" display="https://ukhab.org/" xr:uid="{7D4898D6-1DCA-49C8-B2E2-0CDC958B4EF9}"/>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8412ADF-2CE2-4746-A583-72BAB86DE5EE}">
          <x14:formula1>
            <xm:f>Sheet2!$A$45:$A$53</xm:f>
          </x14:formula1>
          <xm:sqref>D15:W15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59839-A9CD-4B42-9064-BA3142142A4D}">
  <sheetPr>
    <tabColor rgb="FF7E542A"/>
  </sheetPr>
  <dimension ref="A1:Y48"/>
  <sheetViews>
    <sheetView topLeftCell="A3" zoomScale="55" zoomScaleNormal="55" workbookViewId="0">
      <selection activeCell="AD3" sqref="AD3"/>
    </sheetView>
  </sheetViews>
  <sheetFormatPr defaultRowHeight="14.4"/>
  <cols>
    <col min="1" max="1" width="3.21875" customWidth="1"/>
    <col min="2" max="2" width="20.88671875" customWidth="1"/>
    <col min="3" max="3" width="24.109375" customWidth="1"/>
    <col min="4" max="4" width="20.88671875" customWidth="1"/>
    <col min="5" max="5" width="24.109375" customWidth="1"/>
    <col min="6" max="24" width="11.5546875" customWidth="1"/>
    <col min="25" max="25" width="20.109375" customWidth="1"/>
  </cols>
  <sheetData>
    <row r="1" spans="1:25">
      <c r="A1" s="645" t="s">
        <v>345</v>
      </c>
      <c r="B1" s="646"/>
      <c r="C1" s="646"/>
      <c r="D1" s="646"/>
      <c r="E1" s="646"/>
      <c r="F1" s="646"/>
      <c r="G1" s="646"/>
      <c r="H1" s="646"/>
      <c r="I1" s="646"/>
      <c r="J1" s="646"/>
      <c r="K1" s="646"/>
      <c r="L1" s="646"/>
      <c r="M1" s="646"/>
      <c r="N1" s="646"/>
      <c r="O1" s="646"/>
      <c r="P1" s="646"/>
      <c r="Q1" s="646"/>
      <c r="R1" s="646"/>
      <c r="S1" s="646"/>
      <c r="T1" s="646"/>
      <c r="U1" s="646"/>
      <c r="V1" s="646"/>
      <c r="W1" s="646"/>
      <c r="X1" s="646"/>
      <c r="Y1" s="647"/>
    </row>
    <row r="2" spans="1:25">
      <c r="A2" s="537" t="s">
        <v>45</v>
      </c>
      <c r="B2" s="538"/>
      <c r="C2" s="538"/>
      <c r="D2" s="538"/>
      <c r="E2" s="538"/>
      <c r="F2" s="538"/>
      <c r="G2" s="538"/>
      <c r="H2" s="538"/>
      <c r="I2" s="538"/>
      <c r="J2" s="538"/>
      <c r="K2" s="538"/>
      <c r="L2" s="538"/>
      <c r="M2" s="538"/>
      <c r="N2" s="538"/>
      <c r="O2" s="538"/>
      <c r="P2" s="538"/>
      <c r="Q2" s="538"/>
      <c r="R2" s="538"/>
      <c r="S2" s="538"/>
      <c r="T2" s="538"/>
      <c r="U2" s="538"/>
      <c r="V2" s="538"/>
      <c r="W2" s="538"/>
      <c r="X2" s="538"/>
      <c r="Y2" s="539"/>
    </row>
    <row r="3" spans="1:25" ht="166.2" customHeight="1">
      <c r="A3" s="229" t="s">
        <v>346</v>
      </c>
      <c r="B3" s="230"/>
      <c r="C3" s="230"/>
      <c r="D3" s="230"/>
      <c r="E3" s="230"/>
      <c r="F3" s="230"/>
      <c r="G3" s="230"/>
      <c r="H3" s="230"/>
      <c r="I3" s="230"/>
      <c r="J3" s="230"/>
      <c r="K3" s="230"/>
      <c r="L3" s="230"/>
      <c r="M3" s="230"/>
      <c r="N3" s="230"/>
      <c r="O3" s="230"/>
      <c r="P3" s="230"/>
      <c r="Q3" s="230"/>
      <c r="R3" s="230"/>
      <c r="S3" s="230"/>
      <c r="T3" s="230"/>
      <c r="U3" s="230"/>
      <c r="V3" s="230"/>
      <c r="W3" s="230"/>
      <c r="X3" s="230"/>
      <c r="Y3" s="231"/>
    </row>
    <row r="4" spans="1:25">
      <c r="A4" s="491" t="s">
        <v>3</v>
      </c>
      <c r="B4" s="492"/>
      <c r="C4" s="492"/>
      <c r="D4" s="492"/>
      <c r="E4" s="492"/>
      <c r="F4" s="492"/>
      <c r="G4" s="492"/>
      <c r="H4" s="492"/>
      <c r="I4" s="492"/>
      <c r="J4" s="492"/>
      <c r="K4" s="492"/>
      <c r="L4" s="492"/>
      <c r="M4" s="492"/>
      <c r="N4" s="492"/>
      <c r="O4" s="492"/>
      <c r="P4" s="492"/>
      <c r="Q4" s="492"/>
      <c r="R4" s="492"/>
      <c r="S4" s="492"/>
      <c r="T4" s="492"/>
      <c r="U4" s="492"/>
      <c r="V4" s="492"/>
      <c r="W4" s="492"/>
      <c r="X4" s="492"/>
      <c r="Y4" s="493"/>
    </row>
    <row r="5" spans="1:25" ht="58.8" customHeight="1">
      <c r="A5" s="416"/>
      <c r="B5" s="417"/>
      <c r="C5" s="417"/>
      <c r="D5" s="417"/>
      <c r="E5" s="417"/>
      <c r="F5" s="417"/>
      <c r="G5" s="417"/>
      <c r="H5" s="417"/>
      <c r="I5" s="417"/>
      <c r="J5" s="417"/>
      <c r="K5" s="417"/>
      <c r="L5" s="417"/>
      <c r="M5" s="417"/>
      <c r="N5" s="417"/>
      <c r="O5" s="417"/>
      <c r="P5" s="417"/>
      <c r="Q5" s="417"/>
      <c r="R5" s="417"/>
      <c r="S5" s="417"/>
      <c r="T5" s="417"/>
      <c r="U5" s="417"/>
      <c r="V5" s="417"/>
      <c r="W5" s="417"/>
      <c r="X5" s="417"/>
      <c r="Y5" s="418"/>
    </row>
    <row r="6" spans="1:25">
      <c r="A6" s="633" t="s">
        <v>7</v>
      </c>
      <c r="B6" s="634"/>
      <c r="C6" s="634"/>
      <c r="D6" s="634"/>
      <c r="E6" s="634"/>
      <c r="F6" s="634"/>
      <c r="G6" s="634"/>
      <c r="H6" s="634"/>
      <c r="I6" s="634"/>
      <c r="J6" s="634"/>
      <c r="K6" s="634"/>
      <c r="L6" s="634"/>
      <c r="M6" s="634"/>
      <c r="N6" s="634"/>
      <c r="O6" s="634"/>
      <c r="P6" s="634"/>
      <c r="Q6" s="634"/>
      <c r="R6" s="634"/>
      <c r="S6" s="634"/>
      <c r="T6" s="634"/>
      <c r="U6" s="634"/>
      <c r="V6" s="634"/>
      <c r="W6" s="634"/>
      <c r="X6" s="634"/>
      <c r="Y6" s="635"/>
    </row>
    <row r="7" spans="1:25">
      <c r="A7" s="638" t="s">
        <v>347</v>
      </c>
      <c r="B7" s="639"/>
      <c r="C7" s="639"/>
      <c r="D7" s="639"/>
      <c r="E7" s="639"/>
      <c r="F7" s="639"/>
      <c r="G7" s="639"/>
      <c r="H7" s="639"/>
      <c r="I7" s="639"/>
      <c r="J7" s="639"/>
      <c r="K7" s="639"/>
      <c r="L7" s="639"/>
      <c r="M7" s="639"/>
      <c r="N7" s="639"/>
      <c r="O7" s="639"/>
      <c r="P7" s="639"/>
      <c r="Q7" s="639"/>
      <c r="R7" s="639"/>
      <c r="S7" s="639"/>
      <c r="T7" s="639"/>
      <c r="U7" s="639"/>
      <c r="V7" s="639"/>
      <c r="W7" s="639"/>
      <c r="X7" s="639"/>
      <c r="Y7" s="640"/>
    </row>
    <row r="8" spans="1:25">
      <c r="A8" s="636" t="s">
        <v>348</v>
      </c>
      <c r="B8" s="636"/>
      <c r="C8" s="636"/>
      <c r="D8" s="636"/>
      <c r="E8" s="636"/>
      <c r="F8" s="636"/>
      <c r="G8" s="636"/>
      <c r="H8" s="636"/>
      <c r="I8" s="636"/>
      <c r="J8" s="636"/>
      <c r="K8" s="636"/>
      <c r="L8" s="636"/>
      <c r="M8" s="636"/>
      <c r="N8" s="636"/>
      <c r="O8" s="636"/>
      <c r="P8" s="636"/>
      <c r="Q8" s="636"/>
      <c r="R8" s="636"/>
      <c r="S8" s="636"/>
      <c r="T8" s="636"/>
      <c r="U8" s="636"/>
      <c r="V8" s="636"/>
      <c r="W8" s="636"/>
      <c r="X8" s="636"/>
      <c r="Y8" s="637"/>
    </row>
    <row r="9" spans="1:25" ht="36" customHeight="1">
      <c r="A9" s="641" t="s">
        <v>349</v>
      </c>
      <c r="B9" s="642"/>
      <c r="C9" s="642"/>
      <c r="D9" s="642"/>
      <c r="E9" s="642"/>
      <c r="F9" s="642"/>
      <c r="G9" s="642"/>
      <c r="H9" s="642"/>
      <c r="I9" s="642"/>
      <c r="J9" s="642"/>
      <c r="K9" s="642"/>
      <c r="L9" s="642"/>
      <c r="M9" s="642"/>
      <c r="N9" s="642"/>
      <c r="O9" s="642"/>
      <c r="P9" s="642"/>
      <c r="Q9" s="642"/>
      <c r="R9" s="642"/>
      <c r="S9" s="642"/>
      <c r="T9" s="642"/>
      <c r="U9" s="642"/>
      <c r="V9" s="642"/>
      <c r="W9" s="642"/>
      <c r="X9" s="642"/>
      <c r="Y9" s="643"/>
    </row>
    <row r="10" spans="1:25" ht="24" customHeight="1">
      <c r="A10" s="644" t="s">
        <v>8</v>
      </c>
      <c r="B10" s="644"/>
      <c r="C10" s="489" t="str">
        <f>'SURVEY COVER SHEET '!D4&amp;" - "&amp;'SURVEY COVER SHEET '!D2</f>
        <v>On-site - Reading Gateway</v>
      </c>
      <c r="D10" s="644" t="s">
        <v>9</v>
      </c>
      <c r="E10" s="489" t="str">
        <f>TEXT('SURVEY COVER SHEET '!$B$2,"dd/mm/yyyy")&amp;" - "&amp;'SURVEY COVER SHEET '!$B$4</f>
        <v>19/03/2026 - Ben Wagstffe</v>
      </c>
      <c r="F10" s="198" t="s">
        <v>439</v>
      </c>
      <c r="G10" s="198"/>
      <c r="H10" s="198"/>
      <c r="I10" s="198"/>
      <c r="J10" s="198"/>
      <c r="K10" s="198"/>
      <c r="L10" s="198"/>
      <c r="M10" s="198"/>
      <c r="N10" s="198"/>
      <c r="O10" s="198"/>
      <c r="P10" s="198"/>
      <c r="Q10" s="198"/>
      <c r="R10" s="198"/>
      <c r="S10" s="198"/>
      <c r="T10" s="198"/>
      <c r="U10" s="198"/>
      <c r="V10" s="198"/>
      <c r="W10" s="198"/>
      <c r="X10" s="199"/>
      <c r="Y10" s="649"/>
    </row>
    <row r="11" spans="1:25" ht="79.2" customHeight="1">
      <c r="A11" s="644"/>
      <c r="B11" s="644"/>
      <c r="C11" s="489"/>
      <c r="D11" s="644"/>
      <c r="E11" s="489"/>
      <c r="F11" s="156"/>
      <c r="G11" s="156"/>
      <c r="H11" s="156"/>
      <c r="I11" s="156"/>
      <c r="J11" s="156"/>
      <c r="K11" s="156"/>
      <c r="L11" s="156"/>
      <c r="M11" s="156"/>
      <c r="N11" s="156"/>
      <c r="O11" s="156"/>
      <c r="P11" s="156"/>
      <c r="Q11" s="156"/>
      <c r="R11" s="156"/>
      <c r="S11" s="156"/>
      <c r="T11" s="156"/>
      <c r="U11" s="156"/>
      <c r="V11" s="156"/>
      <c r="W11" s="156"/>
      <c r="X11" s="156"/>
      <c r="Y11" s="649"/>
    </row>
    <row r="12" spans="1:25" ht="24" customHeight="1">
      <c r="A12" s="644"/>
      <c r="B12" s="644"/>
      <c r="C12" s="489"/>
      <c r="D12" s="644"/>
      <c r="E12" s="489"/>
      <c r="F12" s="198" t="s">
        <v>12</v>
      </c>
      <c r="G12" s="198"/>
      <c r="H12" s="198"/>
      <c r="I12" s="198"/>
      <c r="J12" s="198"/>
      <c r="K12" s="198"/>
      <c r="L12" s="198"/>
      <c r="M12" s="198"/>
      <c r="N12" s="198"/>
      <c r="O12" s="198"/>
      <c r="P12" s="198"/>
      <c r="Q12" s="198"/>
      <c r="R12" s="198"/>
      <c r="S12" s="198"/>
      <c r="T12" s="198"/>
      <c r="U12" s="198"/>
      <c r="V12" s="198"/>
      <c r="W12" s="198"/>
      <c r="X12" s="199"/>
      <c r="Y12" s="649"/>
    </row>
    <row r="13" spans="1:25" ht="30" customHeight="1">
      <c r="A13" s="386"/>
      <c r="B13" s="386"/>
      <c r="C13" s="424"/>
      <c r="D13" s="386"/>
      <c r="E13" s="424"/>
      <c r="F13" s="156"/>
      <c r="G13" s="152"/>
      <c r="H13" s="152"/>
      <c r="I13" s="152"/>
      <c r="J13" s="152"/>
      <c r="K13" s="152"/>
      <c r="L13" s="152"/>
      <c r="M13" s="152"/>
      <c r="N13" s="156"/>
      <c r="O13" s="152"/>
      <c r="P13" s="152"/>
      <c r="Q13" s="152"/>
      <c r="R13" s="152"/>
      <c r="S13" s="152"/>
      <c r="T13" s="152"/>
      <c r="U13" s="152"/>
      <c r="V13" s="152"/>
      <c r="W13" s="152"/>
      <c r="X13" s="157"/>
      <c r="Y13" s="649"/>
    </row>
    <row r="14" spans="1:25" ht="34.200000000000003" customHeight="1">
      <c r="A14" s="386" t="s">
        <v>11</v>
      </c>
      <c r="B14" s="386"/>
      <c r="C14" s="490"/>
      <c r="D14" s="386" t="s">
        <v>10</v>
      </c>
      <c r="E14" s="490"/>
      <c r="F14" s="191" t="s">
        <v>13</v>
      </c>
      <c r="G14" s="191"/>
      <c r="H14" s="191"/>
      <c r="I14" s="191"/>
      <c r="J14" s="191"/>
      <c r="K14" s="191"/>
      <c r="L14" s="191"/>
      <c r="M14" s="191"/>
      <c r="N14" s="191"/>
      <c r="O14" s="191"/>
      <c r="P14" s="191"/>
      <c r="Q14" s="191"/>
      <c r="R14" s="191"/>
      <c r="S14" s="191"/>
      <c r="T14" s="191"/>
      <c r="U14" s="191"/>
      <c r="V14" s="191"/>
      <c r="W14" s="191"/>
      <c r="X14" s="192"/>
      <c r="Y14" s="649"/>
    </row>
    <row r="15" spans="1:25" ht="30.6" customHeight="1">
      <c r="A15" s="386"/>
      <c r="B15" s="386"/>
      <c r="C15" s="490"/>
      <c r="D15" s="386"/>
      <c r="E15" s="490"/>
      <c r="F15" s="156"/>
      <c r="G15" s="152"/>
      <c r="H15" s="152"/>
      <c r="I15" s="152"/>
      <c r="J15" s="152"/>
      <c r="K15" s="152"/>
      <c r="L15" s="152"/>
      <c r="M15" s="152"/>
      <c r="N15" s="152"/>
      <c r="O15" s="152"/>
      <c r="P15" s="152"/>
      <c r="Q15" s="152"/>
      <c r="R15" s="152"/>
      <c r="S15" s="152"/>
      <c r="T15" s="152"/>
      <c r="U15" s="152"/>
      <c r="V15" s="152"/>
      <c r="W15" s="152"/>
      <c r="X15" s="157"/>
      <c r="Y15" s="650"/>
    </row>
    <row r="16" spans="1:25">
      <c r="A16" s="651" t="s">
        <v>14</v>
      </c>
      <c r="B16" s="651"/>
      <c r="C16" s="651"/>
      <c r="D16" s="651"/>
      <c r="E16" s="651"/>
      <c r="F16" s="651"/>
      <c r="G16" s="651"/>
      <c r="H16" s="651"/>
      <c r="I16" s="651"/>
      <c r="J16" s="651"/>
      <c r="K16" s="651"/>
      <c r="L16" s="651"/>
      <c r="M16" s="651"/>
      <c r="N16" s="651"/>
      <c r="O16" s="651"/>
      <c r="P16" s="651"/>
      <c r="Q16" s="651"/>
      <c r="R16" s="651"/>
      <c r="S16" s="651"/>
      <c r="T16" s="651"/>
      <c r="U16" s="651"/>
      <c r="V16" s="651"/>
      <c r="W16" s="651"/>
      <c r="X16" s="651"/>
      <c r="Y16" s="651"/>
    </row>
    <row r="17" spans="1:25" ht="27.6">
      <c r="A17" s="100" t="s">
        <v>350</v>
      </c>
      <c r="B17" s="100"/>
      <c r="C17" s="101" t="s">
        <v>351</v>
      </c>
      <c r="D17" s="102" t="s">
        <v>352</v>
      </c>
      <c r="E17" s="101" t="s">
        <v>353</v>
      </c>
      <c r="F17" s="648" t="s">
        <v>354</v>
      </c>
      <c r="G17" s="648"/>
      <c r="H17" s="648"/>
      <c r="I17" s="648"/>
      <c r="J17" s="648"/>
      <c r="K17" s="648"/>
      <c r="L17" s="648"/>
      <c r="M17" s="648"/>
      <c r="N17" s="648"/>
      <c r="O17" s="648"/>
      <c r="P17" s="648"/>
      <c r="Q17" s="648"/>
      <c r="R17" s="648"/>
      <c r="S17" s="648"/>
      <c r="T17" s="648"/>
      <c r="U17" s="648"/>
      <c r="V17" s="648"/>
      <c r="W17" s="648"/>
      <c r="X17" s="648"/>
      <c r="Y17" s="102" t="s">
        <v>16</v>
      </c>
    </row>
    <row r="18" spans="1:25" ht="30">
      <c r="A18" s="103" t="s">
        <v>17</v>
      </c>
      <c r="B18" s="104" t="s">
        <v>355</v>
      </c>
      <c r="C18" s="149" t="s">
        <v>356</v>
      </c>
      <c r="D18" s="150" t="s">
        <v>357</v>
      </c>
      <c r="E18" s="148" t="s">
        <v>358</v>
      </c>
      <c r="F18" s="152"/>
      <c r="G18" s="1"/>
      <c r="H18" s="1"/>
      <c r="I18" s="1"/>
      <c r="J18" s="1"/>
      <c r="K18" s="1"/>
      <c r="L18" s="1"/>
      <c r="M18" s="1"/>
      <c r="N18" s="152"/>
      <c r="O18" s="1"/>
      <c r="P18" s="1"/>
      <c r="Q18" s="1"/>
      <c r="R18" s="1"/>
      <c r="S18" s="1"/>
      <c r="T18" s="1"/>
      <c r="U18" s="1"/>
      <c r="V18" s="1"/>
      <c r="W18" s="1"/>
      <c r="X18" s="1"/>
      <c r="Y18" s="1"/>
    </row>
    <row r="19" spans="1:25" ht="91.8" customHeight="1">
      <c r="A19" s="104" t="s">
        <v>19</v>
      </c>
      <c r="B19" s="104" t="s">
        <v>359</v>
      </c>
      <c r="C19" s="149" t="s">
        <v>360</v>
      </c>
      <c r="D19" s="150" t="s">
        <v>361</v>
      </c>
      <c r="E19" s="148" t="s">
        <v>362</v>
      </c>
      <c r="F19" s="152"/>
      <c r="G19" s="1"/>
      <c r="H19" s="1"/>
      <c r="I19" s="1"/>
      <c r="J19" s="1"/>
      <c r="K19" s="1"/>
      <c r="L19" s="1"/>
      <c r="M19" s="1"/>
      <c r="N19" s="152"/>
      <c r="O19" s="1"/>
      <c r="P19" s="1"/>
      <c r="Q19" s="1"/>
      <c r="R19" s="1"/>
      <c r="S19" s="1"/>
      <c r="T19" s="1"/>
      <c r="U19" s="1"/>
      <c r="V19" s="1"/>
      <c r="W19" s="1"/>
      <c r="X19" s="1"/>
      <c r="Y19" s="1"/>
    </row>
    <row r="20" spans="1:25" ht="127.2" customHeight="1">
      <c r="A20" s="104" t="s">
        <v>21</v>
      </c>
      <c r="B20" s="104" t="s">
        <v>363</v>
      </c>
      <c r="C20" s="149" t="s">
        <v>364</v>
      </c>
      <c r="D20" s="150" t="s">
        <v>365</v>
      </c>
      <c r="E20" s="148" t="s">
        <v>366</v>
      </c>
      <c r="F20" s="152"/>
      <c r="G20" s="1"/>
      <c r="H20" s="1"/>
      <c r="I20" s="1"/>
      <c r="J20" s="1"/>
      <c r="K20" s="1"/>
      <c r="L20" s="1"/>
      <c r="M20" s="1"/>
      <c r="N20" s="152"/>
      <c r="O20" s="1"/>
      <c r="P20" s="1"/>
      <c r="Q20" s="1"/>
      <c r="R20" s="1"/>
      <c r="S20" s="1"/>
      <c r="T20" s="1"/>
      <c r="U20" s="1"/>
      <c r="V20" s="1"/>
      <c r="W20" s="1"/>
      <c r="X20" s="1"/>
      <c r="Y20" s="1"/>
    </row>
    <row r="21" spans="1:25" ht="57.6">
      <c r="A21" s="104" t="s">
        <v>23</v>
      </c>
      <c r="B21" s="104" t="s">
        <v>367</v>
      </c>
      <c r="C21" s="149" t="s">
        <v>368</v>
      </c>
      <c r="D21" s="150" t="s">
        <v>369</v>
      </c>
      <c r="E21" s="148" t="s">
        <v>370</v>
      </c>
      <c r="F21" s="152"/>
      <c r="G21" s="1"/>
      <c r="H21" s="1"/>
      <c r="I21" s="1"/>
      <c r="J21" s="1"/>
      <c r="K21" s="1"/>
      <c r="L21" s="1"/>
      <c r="M21" s="1"/>
      <c r="N21" s="152"/>
      <c r="O21" s="1"/>
      <c r="P21" s="1"/>
      <c r="Q21" s="1"/>
      <c r="R21" s="1"/>
      <c r="S21" s="1"/>
      <c r="T21" s="1"/>
      <c r="U21" s="1"/>
      <c r="V21" s="1"/>
      <c r="W21" s="1"/>
      <c r="X21" s="1"/>
      <c r="Y21" s="1"/>
    </row>
    <row r="22" spans="1:25" ht="64.2" customHeight="1">
      <c r="A22" s="104" t="s">
        <v>25</v>
      </c>
      <c r="B22" s="104" t="s">
        <v>371</v>
      </c>
      <c r="C22" s="149" t="s">
        <v>372</v>
      </c>
      <c r="D22" s="150" t="s">
        <v>373</v>
      </c>
      <c r="E22" s="148" t="s">
        <v>374</v>
      </c>
      <c r="F22" s="152"/>
      <c r="G22" s="1"/>
      <c r="H22" s="1"/>
      <c r="I22" s="1"/>
      <c r="J22" s="1"/>
      <c r="K22" s="1"/>
      <c r="L22" s="1"/>
      <c r="M22" s="1"/>
      <c r="N22" s="152"/>
      <c r="O22" s="1"/>
      <c r="P22" s="1"/>
      <c r="Q22" s="1"/>
      <c r="R22" s="1"/>
      <c r="S22" s="1"/>
      <c r="T22" s="1"/>
      <c r="U22" s="1"/>
      <c r="V22" s="1"/>
      <c r="W22" s="1"/>
      <c r="X22" s="1"/>
      <c r="Y22" s="1"/>
    </row>
    <row r="23" spans="1:25" ht="101.4">
      <c r="A23" s="104" t="s">
        <v>52</v>
      </c>
      <c r="B23" s="104" t="s">
        <v>375</v>
      </c>
      <c r="C23" s="149" t="s">
        <v>376</v>
      </c>
      <c r="D23" s="150" t="s">
        <v>377</v>
      </c>
      <c r="E23" s="148" t="s">
        <v>378</v>
      </c>
      <c r="F23" s="152"/>
      <c r="G23" s="1"/>
      <c r="H23" s="1"/>
      <c r="I23" s="1"/>
      <c r="J23" s="1"/>
      <c r="K23" s="1"/>
      <c r="L23" s="1"/>
      <c r="M23" s="1"/>
      <c r="N23" s="152"/>
      <c r="O23" s="1"/>
      <c r="P23" s="1"/>
      <c r="Q23" s="1"/>
      <c r="R23" s="1"/>
      <c r="S23" s="1"/>
      <c r="T23" s="1"/>
      <c r="U23" s="1"/>
      <c r="V23" s="1"/>
      <c r="W23" s="1"/>
      <c r="X23" s="1"/>
      <c r="Y23" s="1"/>
    </row>
    <row r="24" spans="1:25" ht="109.8" customHeight="1">
      <c r="A24" s="104" t="s">
        <v>73</v>
      </c>
      <c r="B24" s="104" t="s">
        <v>379</v>
      </c>
      <c r="C24" s="149" t="s">
        <v>380</v>
      </c>
      <c r="D24" s="150" t="s">
        <v>381</v>
      </c>
      <c r="E24" s="148" t="s">
        <v>382</v>
      </c>
      <c r="F24" s="152"/>
      <c r="G24" s="1"/>
      <c r="H24" s="1"/>
      <c r="I24" s="1"/>
      <c r="J24" s="1"/>
      <c r="K24" s="1"/>
      <c r="L24" s="1"/>
      <c r="M24" s="1"/>
      <c r="N24" s="152"/>
      <c r="O24" s="1"/>
      <c r="P24" s="1"/>
      <c r="Q24" s="1"/>
      <c r="R24" s="1"/>
      <c r="S24" s="1"/>
      <c r="T24" s="1"/>
      <c r="U24" s="1"/>
      <c r="V24" s="1"/>
      <c r="W24" s="1"/>
      <c r="X24" s="1"/>
      <c r="Y24" s="1"/>
    </row>
    <row r="25" spans="1:25" ht="71.400000000000006">
      <c r="A25" s="104" t="s">
        <v>92</v>
      </c>
      <c r="B25" s="104" t="s">
        <v>171</v>
      </c>
      <c r="C25" s="149" t="s">
        <v>383</v>
      </c>
      <c r="D25" s="150" t="s">
        <v>384</v>
      </c>
      <c r="E25" s="148" t="s">
        <v>385</v>
      </c>
      <c r="F25" s="152"/>
      <c r="G25" s="1"/>
      <c r="H25" s="1"/>
      <c r="I25" s="1"/>
      <c r="J25" s="1"/>
      <c r="K25" s="1"/>
      <c r="L25" s="1"/>
      <c r="M25" s="1"/>
      <c r="N25" s="152"/>
      <c r="O25" s="1"/>
      <c r="P25" s="1"/>
      <c r="Q25" s="1"/>
      <c r="R25" s="1"/>
      <c r="S25" s="1"/>
      <c r="T25" s="1"/>
      <c r="U25" s="1"/>
      <c r="V25" s="1"/>
      <c r="W25" s="1"/>
      <c r="X25" s="1"/>
      <c r="Y25" s="1"/>
    </row>
    <row r="26" spans="1:25" ht="85.2">
      <c r="A26" s="104" t="s">
        <v>386</v>
      </c>
      <c r="B26" s="104" t="s">
        <v>387</v>
      </c>
      <c r="C26" s="149" t="s">
        <v>388</v>
      </c>
      <c r="D26" s="150" t="s">
        <v>389</v>
      </c>
      <c r="E26" s="148" t="s">
        <v>390</v>
      </c>
      <c r="F26" s="152"/>
      <c r="G26" s="1"/>
      <c r="H26" s="1"/>
      <c r="I26" s="1"/>
      <c r="J26" s="1"/>
      <c r="K26" s="1"/>
      <c r="L26" s="1"/>
      <c r="M26" s="1"/>
      <c r="N26" s="152"/>
      <c r="O26" s="1"/>
      <c r="P26" s="1"/>
      <c r="Q26" s="1"/>
      <c r="R26" s="1"/>
      <c r="S26" s="1"/>
      <c r="T26" s="1"/>
      <c r="U26" s="1"/>
      <c r="V26" s="1"/>
      <c r="W26" s="1"/>
      <c r="X26" s="1"/>
      <c r="Y26" s="1"/>
    </row>
    <row r="27" spans="1:25" ht="43.8">
      <c r="A27" s="104" t="s">
        <v>113</v>
      </c>
      <c r="B27" s="105" t="s">
        <v>391</v>
      </c>
      <c r="C27" s="149" t="s">
        <v>392</v>
      </c>
      <c r="D27" s="150" t="s">
        <v>393</v>
      </c>
      <c r="E27" s="148" t="s">
        <v>394</v>
      </c>
      <c r="F27" s="152"/>
      <c r="G27" s="1"/>
      <c r="H27" s="1"/>
      <c r="I27" s="1"/>
      <c r="J27" s="1"/>
      <c r="K27" s="1"/>
      <c r="L27" s="1"/>
      <c r="M27" s="1"/>
      <c r="N27" s="152"/>
      <c r="O27" s="1"/>
      <c r="P27" s="1"/>
      <c r="Q27" s="1"/>
      <c r="R27" s="1"/>
      <c r="S27" s="1"/>
      <c r="T27" s="1"/>
      <c r="U27" s="1"/>
      <c r="V27" s="1"/>
      <c r="W27" s="1"/>
      <c r="X27" s="1"/>
      <c r="Y27" s="1"/>
    </row>
    <row r="28" spans="1:25" ht="30">
      <c r="A28" s="104" t="s">
        <v>115</v>
      </c>
      <c r="B28" s="104" t="s">
        <v>395</v>
      </c>
      <c r="C28" s="149" t="s">
        <v>396</v>
      </c>
      <c r="D28" s="150" t="s">
        <v>397</v>
      </c>
      <c r="E28" s="148" t="s">
        <v>398</v>
      </c>
      <c r="F28" s="152"/>
      <c r="G28" s="1"/>
      <c r="H28" s="1"/>
      <c r="I28" s="1"/>
      <c r="J28" s="1"/>
      <c r="K28" s="1"/>
      <c r="L28" s="1"/>
      <c r="M28" s="1"/>
      <c r="N28" s="152"/>
      <c r="O28" s="1"/>
      <c r="P28" s="1"/>
      <c r="Q28" s="1"/>
      <c r="R28" s="1"/>
      <c r="S28" s="1"/>
      <c r="T28" s="1"/>
      <c r="U28" s="1"/>
      <c r="V28" s="1"/>
      <c r="W28" s="1"/>
      <c r="X28" s="1"/>
      <c r="Y28" s="1"/>
    </row>
    <row r="29" spans="1:25" ht="187.8" customHeight="1">
      <c r="A29" s="104" t="s">
        <v>399</v>
      </c>
      <c r="B29" s="104" t="s">
        <v>400</v>
      </c>
      <c r="C29" s="149" t="s">
        <v>401</v>
      </c>
      <c r="D29" s="150" t="s">
        <v>402</v>
      </c>
      <c r="E29" s="148" t="s">
        <v>403</v>
      </c>
      <c r="F29" s="152"/>
      <c r="G29" s="1"/>
      <c r="H29" s="1"/>
      <c r="I29" s="1"/>
      <c r="J29" s="1"/>
      <c r="K29" s="1"/>
      <c r="L29" s="1"/>
      <c r="M29" s="1"/>
      <c r="N29" s="152"/>
      <c r="O29" s="1"/>
      <c r="P29" s="1"/>
      <c r="Q29" s="1"/>
      <c r="R29" s="1"/>
      <c r="S29" s="1"/>
      <c r="T29" s="1"/>
      <c r="U29" s="1"/>
      <c r="V29" s="1"/>
      <c r="W29" s="1"/>
      <c r="X29" s="1"/>
      <c r="Y29" s="1"/>
    </row>
    <row r="30" spans="1:25" ht="129" customHeight="1">
      <c r="A30" s="104" t="s">
        <v>404</v>
      </c>
      <c r="B30" s="104" t="s">
        <v>405</v>
      </c>
      <c r="C30" s="149" t="s">
        <v>406</v>
      </c>
      <c r="D30" s="150" t="s">
        <v>407</v>
      </c>
      <c r="E30" s="148" t="s">
        <v>408</v>
      </c>
      <c r="F30" s="152"/>
      <c r="G30" s="1"/>
      <c r="H30" s="1"/>
      <c r="I30" s="1"/>
      <c r="J30" s="1"/>
      <c r="K30" s="1"/>
      <c r="L30" s="1"/>
      <c r="M30" s="1"/>
      <c r="N30" s="152"/>
      <c r="O30" s="1"/>
      <c r="P30" s="1"/>
      <c r="Q30" s="1"/>
      <c r="R30" s="1"/>
      <c r="S30" s="1"/>
      <c r="T30" s="1"/>
      <c r="U30" s="1"/>
      <c r="V30" s="1"/>
      <c r="W30" s="1"/>
      <c r="X30" s="1"/>
      <c r="Y30" s="1"/>
    </row>
    <row r="31" spans="1:25">
      <c r="A31" s="658" t="s">
        <v>409</v>
      </c>
      <c r="B31" s="659"/>
      <c r="C31" s="659"/>
      <c r="D31" s="659"/>
      <c r="E31" s="660"/>
      <c r="F31" s="155" t="str">
        <f>IF(AND(TRIM(F11)&lt;&gt;"", COUNTBLANK(F18:F30)=0), SUM(F18:F30), "")</f>
        <v/>
      </c>
      <c r="G31" s="155" t="str">
        <f t="shared" ref="G31:X31" si="0">IF(AND(TRIM(G11)&lt;&gt;"", COUNTBLANK(G18:G30)=0), SUM(G18:G30), "")</f>
        <v/>
      </c>
      <c r="H31" s="155" t="str">
        <f t="shared" si="0"/>
        <v/>
      </c>
      <c r="I31" s="155" t="str">
        <f t="shared" si="0"/>
        <v/>
      </c>
      <c r="J31" s="155" t="str">
        <f t="shared" si="0"/>
        <v/>
      </c>
      <c r="K31" s="155" t="str">
        <f t="shared" si="0"/>
        <v/>
      </c>
      <c r="L31" s="155" t="str">
        <f t="shared" si="0"/>
        <v/>
      </c>
      <c r="M31" s="155" t="str">
        <f t="shared" si="0"/>
        <v/>
      </c>
      <c r="N31" s="155" t="str">
        <f t="shared" si="0"/>
        <v/>
      </c>
      <c r="O31" s="155" t="str">
        <f t="shared" si="0"/>
        <v/>
      </c>
      <c r="P31" s="155" t="str">
        <f t="shared" si="0"/>
        <v/>
      </c>
      <c r="Q31" s="155" t="str">
        <f t="shared" si="0"/>
        <v/>
      </c>
      <c r="R31" s="155" t="str">
        <f t="shared" si="0"/>
        <v/>
      </c>
      <c r="S31" s="155" t="str">
        <f t="shared" si="0"/>
        <v/>
      </c>
      <c r="T31" s="155" t="str">
        <f t="shared" si="0"/>
        <v/>
      </c>
      <c r="U31" s="155" t="str">
        <f t="shared" si="0"/>
        <v/>
      </c>
      <c r="V31" s="155" t="str">
        <f t="shared" si="0"/>
        <v/>
      </c>
      <c r="W31" s="155" t="str">
        <f t="shared" si="0"/>
        <v/>
      </c>
      <c r="X31" s="155" t="str">
        <f t="shared" si="0"/>
        <v/>
      </c>
      <c r="Y31" s="124"/>
    </row>
    <row r="32" spans="1:25">
      <c r="A32" s="106" t="s">
        <v>55</v>
      </c>
      <c r="B32" s="107"/>
      <c r="C32" s="107"/>
      <c r="D32" s="106" t="s">
        <v>29</v>
      </c>
      <c r="E32" s="108"/>
      <c r="F32" s="452" t="s">
        <v>410</v>
      </c>
      <c r="G32" s="453"/>
      <c r="H32" s="453"/>
      <c r="I32" s="453"/>
      <c r="J32" s="453"/>
      <c r="K32" s="453"/>
      <c r="L32" s="453"/>
      <c r="M32" s="453"/>
      <c r="N32" s="453"/>
      <c r="O32" s="453"/>
      <c r="P32" s="453"/>
      <c r="Q32" s="453"/>
      <c r="R32" s="453"/>
      <c r="S32" s="453"/>
      <c r="T32" s="453"/>
      <c r="U32" s="453"/>
      <c r="V32" s="453"/>
      <c r="W32" s="453"/>
      <c r="X32" s="453"/>
      <c r="Y32" s="454"/>
    </row>
    <row r="33" spans="1:25">
      <c r="A33" s="109" t="s">
        <v>411</v>
      </c>
      <c r="B33" s="110"/>
      <c r="C33" s="110"/>
      <c r="D33" s="661" t="s">
        <v>32</v>
      </c>
      <c r="E33" s="661"/>
      <c r="F33" s="151" t="str">
        <f>IF(AND(TRIM(F11)&lt;&gt;"", COUNTBLANK(F18:F30)=0, F31&gt;=33, F31&lt;=39), "✓", "")</f>
        <v/>
      </c>
      <c r="G33" s="151" t="str">
        <f t="shared" ref="G33:X33" si="1">IF(AND(TRIM(G11)&lt;&gt;"", COUNTBLANK(G18:G30)=0, G31&gt;=33, G31&lt;=39), "✓", "")</f>
        <v/>
      </c>
      <c r="H33" s="151" t="str">
        <f t="shared" si="1"/>
        <v/>
      </c>
      <c r="I33" s="151" t="str">
        <f t="shared" si="1"/>
        <v/>
      </c>
      <c r="J33" s="151" t="str">
        <f t="shared" si="1"/>
        <v/>
      </c>
      <c r="K33" s="151" t="str">
        <f t="shared" si="1"/>
        <v/>
      </c>
      <c r="L33" s="151" t="str">
        <f t="shared" si="1"/>
        <v/>
      </c>
      <c r="M33" s="151" t="str">
        <f t="shared" si="1"/>
        <v/>
      </c>
      <c r="N33" s="151" t="str">
        <f t="shared" si="1"/>
        <v/>
      </c>
      <c r="O33" s="151" t="str">
        <f t="shared" si="1"/>
        <v/>
      </c>
      <c r="P33" s="151" t="str">
        <f t="shared" si="1"/>
        <v/>
      </c>
      <c r="Q33" s="151" t="str">
        <f t="shared" si="1"/>
        <v/>
      </c>
      <c r="R33" s="151" t="str">
        <f t="shared" si="1"/>
        <v/>
      </c>
      <c r="S33" s="151" t="str">
        <f t="shared" si="1"/>
        <v/>
      </c>
      <c r="T33" s="151" t="str">
        <f t="shared" si="1"/>
        <v/>
      </c>
      <c r="U33" s="151" t="str">
        <f t="shared" si="1"/>
        <v/>
      </c>
      <c r="V33" s="151" t="str">
        <f t="shared" si="1"/>
        <v/>
      </c>
      <c r="W33" s="151" t="str">
        <f t="shared" si="1"/>
        <v/>
      </c>
      <c r="X33" s="151" t="str">
        <f t="shared" si="1"/>
        <v/>
      </c>
      <c r="Y33" s="662"/>
    </row>
    <row r="34" spans="1:25">
      <c r="A34" s="109" t="s">
        <v>412</v>
      </c>
      <c r="B34" s="110"/>
      <c r="C34" s="110"/>
      <c r="D34" s="661" t="s">
        <v>34</v>
      </c>
      <c r="E34" s="661"/>
      <c r="F34" s="151" t="str">
        <f>IF(AND(TRIM(F11)&lt;&gt;"",COUNTBLANK(F18:F30)=0,F31&gt;=26,F31&lt;=32),"✓","")</f>
        <v/>
      </c>
      <c r="G34" s="151" t="str">
        <f t="shared" ref="G34:X34" si="2">IF(AND(TRIM(G11)&lt;&gt;"",COUNTBLANK(G18:G30)=0,G31&gt;=26,G31&lt;=32),"✓","")</f>
        <v/>
      </c>
      <c r="H34" s="151" t="str">
        <f t="shared" si="2"/>
        <v/>
      </c>
      <c r="I34" s="151" t="str">
        <f t="shared" si="2"/>
        <v/>
      </c>
      <c r="J34" s="151" t="str">
        <f t="shared" si="2"/>
        <v/>
      </c>
      <c r="K34" s="151" t="str">
        <f t="shared" si="2"/>
        <v/>
      </c>
      <c r="L34" s="151" t="str">
        <f t="shared" si="2"/>
        <v/>
      </c>
      <c r="M34" s="151" t="str">
        <f t="shared" si="2"/>
        <v/>
      </c>
      <c r="N34" s="151" t="str">
        <f t="shared" si="2"/>
        <v/>
      </c>
      <c r="O34" s="151" t="str">
        <f t="shared" si="2"/>
        <v/>
      </c>
      <c r="P34" s="151" t="str">
        <f t="shared" si="2"/>
        <v/>
      </c>
      <c r="Q34" s="151" t="str">
        <f t="shared" si="2"/>
        <v/>
      </c>
      <c r="R34" s="151" t="str">
        <f t="shared" si="2"/>
        <v/>
      </c>
      <c r="S34" s="151" t="str">
        <f t="shared" si="2"/>
        <v/>
      </c>
      <c r="T34" s="151" t="str">
        <f t="shared" si="2"/>
        <v/>
      </c>
      <c r="U34" s="151" t="str">
        <f t="shared" si="2"/>
        <v/>
      </c>
      <c r="V34" s="151" t="str">
        <f t="shared" si="2"/>
        <v/>
      </c>
      <c r="W34" s="151" t="str">
        <f t="shared" si="2"/>
        <v/>
      </c>
      <c r="X34" s="151" t="str">
        <f t="shared" si="2"/>
        <v/>
      </c>
      <c r="Y34" s="662"/>
    </row>
    <row r="35" spans="1:25">
      <c r="A35" s="109" t="s">
        <v>413</v>
      </c>
      <c r="B35" s="110"/>
      <c r="C35" s="110"/>
      <c r="D35" s="661" t="s">
        <v>36</v>
      </c>
      <c r="E35" s="661"/>
      <c r="F35" s="151" t="str">
        <f>IF(AND(TRIM(F11)&lt;&gt;"",COUNTBLANK(F18:F30)=0,F31&gt;=13,F31&lt;=25),"✓","")</f>
        <v/>
      </c>
      <c r="G35" s="151" t="str">
        <f t="shared" ref="G35:X35" si="3">IF(AND(TRIM(G11)&lt;&gt;"",COUNTBLANK(G18:G30)=0,G31&gt;=13,G31&lt;=25),"✓","")</f>
        <v/>
      </c>
      <c r="H35" s="151" t="str">
        <f t="shared" si="3"/>
        <v/>
      </c>
      <c r="I35" s="151" t="str">
        <f t="shared" si="3"/>
        <v/>
      </c>
      <c r="J35" s="151" t="str">
        <f t="shared" si="3"/>
        <v/>
      </c>
      <c r="K35" s="151" t="str">
        <f t="shared" si="3"/>
        <v/>
      </c>
      <c r="L35" s="151" t="str">
        <f t="shared" si="3"/>
        <v/>
      </c>
      <c r="M35" s="151" t="str">
        <f t="shared" si="3"/>
        <v/>
      </c>
      <c r="N35" s="151" t="str">
        <f t="shared" si="3"/>
        <v/>
      </c>
      <c r="O35" s="151" t="str">
        <f t="shared" si="3"/>
        <v/>
      </c>
      <c r="P35" s="151" t="str">
        <f t="shared" si="3"/>
        <v/>
      </c>
      <c r="Q35" s="151" t="str">
        <f t="shared" si="3"/>
        <v/>
      </c>
      <c r="R35" s="151" t="str">
        <f t="shared" si="3"/>
        <v/>
      </c>
      <c r="S35" s="151" t="str">
        <f t="shared" si="3"/>
        <v/>
      </c>
      <c r="T35" s="151" t="str">
        <f t="shared" si="3"/>
        <v/>
      </c>
      <c r="U35" s="151" t="str">
        <f t="shared" si="3"/>
        <v/>
      </c>
      <c r="V35" s="151" t="str">
        <f t="shared" si="3"/>
        <v/>
      </c>
      <c r="W35" s="151" t="str">
        <f t="shared" si="3"/>
        <v/>
      </c>
      <c r="X35" s="151" t="str">
        <f t="shared" si="3"/>
        <v/>
      </c>
      <c r="Y35" s="662"/>
    </row>
    <row r="36" spans="1:25">
      <c r="A36" s="544" t="s">
        <v>37</v>
      </c>
      <c r="B36" s="545"/>
      <c r="C36" s="545"/>
      <c r="D36" s="545"/>
      <c r="E36" s="545"/>
      <c r="F36" s="545"/>
      <c r="G36" s="545"/>
      <c r="H36" s="545"/>
      <c r="I36" s="545"/>
      <c r="J36" s="545"/>
      <c r="K36" s="545"/>
      <c r="L36" s="545"/>
      <c r="M36" s="545"/>
      <c r="N36" s="545"/>
      <c r="O36" s="545"/>
      <c r="P36" s="545"/>
      <c r="Q36" s="545"/>
      <c r="R36" s="545"/>
      <c r="S36" s="545"/>
      <c r="T36" s="545"/>
      <c r="U36" s="545"/>
      <c r="V36" s="545"/>
      <c r="W36" s="545"/>
      <c r="X36" s="545"/>
      <c r="Y36" s="546"/>
    </row>
    <row r="37" spans="1:25" ht="42" customHeight="1">
      <c r="A37" s="416"/>
      <c r="B37" s="417"/>
      <c r="C37" s="417"/>
      <c r="D37" s="417"/>
      <c r="E37" s="417"/>
      <c r="F37" s="417"/>
      <c r="G37" s="417"/>
      <c r="H37" s="417"/>
      <c r="I37" s="417"/>
      <c r="J37" s="417"/>
      <c r="K37" s="417"/>
      <c r="L37" s="417"/>
      <c r="M37" s="417"/>
      <c r="N37" s="417"/>
      <c r="O37" s="417"/>
      <c r="P37" s="417"/>
      <c r="Q37" s="417"/>
      <c r="R37" s="417"/>
      <c r="S37" s="417"/>
      <c r="T37" s="417"/>
      <c r="U37" s="417"/>
      <c r="V37" s="417"/>
      <c r="W37" s="417"/>
      <c r="X37" s="417"/>
      <c r="Y37" s="418"/>
    </row>
    <row r="38" spans="1:25">
      <c r="A38" s="402" t="s">
        <v>38</v>
      </c>
      <c r="B38" s="403"/>
      <c r="C38" s="403"/>
      <c r="D38" s="403"/>
      <c r="E38" s="403"/>
      <c r="F38" s="403"/>
      <c r="G38" s="403"/>
      <c r="H38" s="403"/>
      <c r="I38" s="403"/>
      <c r="J38" s="403"/>
      <c r="K38" s="403"/>
      <c r="L38" s="403"/>
      <c r="M38" s="403"/>
      <c r="N38" s="403"/>
      <c r="O38" s="403"/>
      <c r="P38" s="403"/>
      <c r="Q38" s="403"/>
      <c r="R38" s="403"/>
      <c r="S38" s="403"/>
      <c r="T38" s="403"/>
      <c r="U38" s="403"/>
      <c r="V38" s="403"/>
      <c r="W38" s="403"/>
      <c r="X38" s="403"/>
      <c r="Y38" s="536"/>
    </row>
    <row r="39" spans="1:25">
      <c r="A39" s="663" t="s">
        <v>414</v>
      </c>
      <c r="B39" s="664"/>
      <c r="C39" s="664"/>
      <c r="D39" s="664"/>
      <c r="E39" s="664"/>
      <c r="F39" s="664"/>
      <c r="G39" s="664"/>
      <c r="H39" s="664"/>
      <c r="I39" s="664"/>
      <c r="J39" s="664"/>
      <c r="K39" s="664"/>
      <c r="L39" s="664"/>
      <c r="M39" s="664"/>
      <c r="N39" s="664"/>
      <c r="O39" s="664"/>
      <c r="P39" s="664"/>
      <c r="Q39" s="664"/>
      <c r="R39" s="664"/>
      <c r="S39" s="664"/>
      <c r="T39" s="664"/>
      <c r="U39" s="664"/>
      <c r="V39" s="664"/>
      <c r="W39" s="664"/>
      <c r="X39" s="664"/>
      <c r="Y39" s="665"/>
    </row>
    <row r="40" spans="1:25">
      <c r="A40" s="666" t="s">
        <v>348</v>
      </c>
      <c r="B40" s="667"/>
      <c r="C40" s="667"/>
      <c r="D40" s="667"/>
      <c r="E40" s="667"/>
      <c r="F40" s="667"/>
      <c r="G40" s="667"/>
      <c r="H40" s="667"/>
      <c r="I40" s="667"/>
      <c r="J40" s="667"/>
      <c r="K40" s="667"/>
      <c r="L40" s="667"/>
      <c r="M40" s="667"/>
      <c r="N40" s="667"/>
      <c r="O40" s="667"/>
      <c r="P40" s="667"/>
      <c r="Q40" s="667"/>
      <c r="R40" s="667"/>
      <c r="S40" s="667"/>
      <c r="T40" s="667"/>
      <c r="U40" s="667"/>
      <c r="V40" s="667"/>
      <c r="W40" s="667"/>
      <c r="X40" s="667"/>
      <c r="Y40" s="668"/>
    </row>
    <row r="41" spans="1:25">
      <c r="A41" s="655" t="s">
        <v>415</v>
      </c>
      <c r="B41" s="656"/>
      <c r="C41" s="656"/>
      <c r="D41" s="656"/>
      <c r="E41" s="656"/>
      <c r="F41" s="656"/>
      <c r="G41" s="656"/>
      <c r="H41" s="656"/>
      <c r="I41" s="656"/>
      <c r="J41" s="656"/>
      <c r="K41" s="656"/>
      <c r="L41" s="656"/>
      <c r="M41" s="656"/>
      <c r="N41" s="656"/>
      <c r="O41" s="656"/>
      <c r="P41" s="656"/>
      <c r="Q41" s="656"/>
      <c r="R41" s="656"/>
      <c r="S41" s="656"/>
      <c r="T41" s="656"/>
      <c r="U41" s="656"/>
      <c r="V41" s="656"/>
      <c r="W41" s="656"/>
      <c r="X41" s="656"/>
      <c r="Y41" s="657"/>
    </row>
    <row r="42" spans="1:25" ht="202.8" customHeight="1">
      <c r="A42" s="652" t="s">
        <v>416</v>
      </c>
      <c r="B42" s="653"/>
      <c r="C42" s="653"/>
      <c r="D42" s="653"/>
      <c r="E42" s="653"/>
      <c r="F42" s="653"/>
      <c r="G42" s="653"/>
      <c r="H42" s="653"/>
      <c r="I42" s="653"/>
      <c r="J42" s="653"/>
      <c r="K42" s="653"/>
      <c r="L42" s="653"/>
      <c r="M42" s="653"/>
      <c r="N42" s="653"/>
      <c r="O42" s="653"/>
      <c r="P42" s="653"/>
      <c r="Q42" s="653"/>
      <c r="R42" s="653"/>
      <c r="S42" s="653"/>
      <c r="T42" s="653"/>
      <c r="U42" s="653"/>
      <c r="V42" s="653"/>
      <c r="W42" s="653"/>
      <c r="X42" s="653"/>
      <c r="Y42" s="654"/>
    </row>
    <row r="43" spans="1:25" ht="159" customHeight="1">
      <c r="A43" s="652" t="s">
        <v>417</v>
      </c>
      <c r="B43" s="653"/>
      <c r="C43" s="653"/>
      <c r="D43" s="653"/>
      <c r="E43" s="653"/>
      <c r="F43" s="653"/>
      <c r="G43" s="653"/>
      <c r="H43" s="653"/>
      <c r="I43" s="653"/>
      <c r="J43" s="653"/>
      <c r="K43" s="653"/>
      <c r="L43" s="653"/>
      <c r="M43" s="653"/>
      <c r="N43" s="653"/>
      <c r="O43" s="653"/>
      <c r="P43" s="653"/>
      <c r="Q43" s="653"/>
      <c r="R43" s="653"/>
      <c r="S43" s="653"/>
      <c r="T43" s="653"/>
      <c r="U43" s="653"/>
      <c r="V43" s="653"/>
      <c r="W43" s="653"/>
      <c r="X43" s="653"/>
      <c r="Y43" s="654"/>
    </row>
    <row r="44" spans="1:25" ht="58.2" customHeight="1">
      <c r="A44" s="411" t="s">
        <v>418</v>
      </c>
      <c r="B44" s="412"/>
      <c r="C44" s="412"/>
      <c r="D44" s="412"/>
      <c r="E44" s="412"/>
      <c r="F44" s="412"/>
      <c r="G44" s="412"/>
      <c r="H44" s="412"/>
      <c r="I44" s="412"/>
      <c r="J44" s="412"/>
      <c r="K44" s="412"/>
      <c r="L44" s="412"/>
      <c r="M44" s="412"/>
      <c r="N44" s="412"/>
      <c r="O44" s="412"/>
      <c r="P44" s="412"/>
      <c r="Q44" s="412"/>
      <c r="R44" s="412"/>
      <c r="S44" s="412"/>
      <c r="T44" s="412"/>
      <c r="U44" s="412"/>
      <c r="V44" s="412"/>
      <c r="W44" s="412"/>
      <c r="X44" s="412"/>
      <c r="Y44" s="413"/>
    </row>
    <row r="45" spans="1:25">
      <c r="A45" s="268" t="s">
        <v>40</v>
      </c>
      <c r="B45" s="269"/>
      <c r="C45" s="269"/>
      <c r="D45" s="269"/>
      <c r="E45" s="269"/>
      <c r="F45" s="269"/>
      <c r="G45" s="269"/>
      <c r="H45" s="269"/>
      <c r="I45" s="269"/>
      <c r="J45" s="269"/>
      <c r="K45" s="269"/>
      <c r="L45" s="269"/>
      <c r="M45" s="269"/>
      <c r="N45" s="269"/>
      <c r="O45" s="269"/>
      <c r="P45" s="269"/>
      <c r="Q45" s="269"/>
      <c r="R45" s="269"/>
      <c r="S45" s="269"/>
      <c r="T45" s="269"/>
      <c r="U45" s="269"/>
      <c r="V45" s="269"/>
      <c r="W45" s="269"/>
      <c r="X45" s="269"/>
      <c r="Y45" s="270"/>
    </row>
    <row r="46" spans="1:25">
      <c r="A46" s="271" t="s">
        <v>229</v>
      </c>
      <c r="B46" s="272"/>
      <c r="C46" s="272"/>
      <c r="D46" s="272"/>
      <c r="E46" s="272"/>
      <c r="F46" s="272"/>
      <c r="G46" s="272"/>
      <c r="H46" s="272"/>
      <c r="I46" s="272"/>
      <c r="J46" s="272"/>
      <c r="K46" s="272"/>
      <c r="L46" s="272"/>
      <c r="M46" s="272"/>
      <c r="N46" s="272"/>
      <c r="O46" s="272"/>
      <c r="P46" s="272"/>
      <c r="Q46" s="272"/>
      <c r="R46" s="272"/>
      <c r="S46" s="272"/>
      <c r="T46" s="272"/>
      <c r="U46" s="272"/>
      <c r="V46" s="272"/>
      <c r="W46" s="272"/>
      <c r="X46" s="272"/>
      <c r="Y46" s="273"/>
    </row>
    <row r="47" spans="1:25">
      <c r="A47" s="268" t="s">
        <v>42</v>
      </c>
      <c r="B47" s="269"/>
      <c r="C47" s="269"/>
      <c r="D47" s="269"/>
      <c r="E47" s="269"/>
      <c r="F47" s="269"/>
      <c r="G47" s="269"/>
      <c r="H47" s="269"/>
      <c r="I47" s="269"/>
      <c r="J47" s="269"/>
      <c r="K47" s="269"/>
      <c r="L47" s="269"/>
      <c r="M47" s="269"/>
      <c r="N47" s="269"/>
      <c r="O47" s="269"/>
      <c r="P47" s="269"/>
      <c r="Q47" s="269"/>
      <c r="R47" s="269"/>
      <c r="S47" s="269"/>
      <c r="T47" s="269"/>
      <c r="U47" s="269"/>
      <c r="V47" s="269"/>
      <c r="W47" s="269"/>
      <c r="X47" s="269"/>
      <c r="Y47" s="270"/>
    </row>
    <row r="48" spans="1:25" ht="99" customHeight="1">
      <c r="A48" s="251" t="s">
        <v>419</v>
      </c>
      <c r="B48" s="252"/>
      <c r="C48" s="252"/>
      <c r="D48" s="252"/>
      <c r="E48" s="252"/>
      <c r="F48" s="252"/>
      <c r="G48" s="252"/>
      <c r="H48" s="252"/>
      <c r="I48" s="252"/>
      <c r="J48" s="252"/>
      <c r="K48" s="252"/>
      <c r="L48" s="252"/>
      <c r="M48" s="252"/>
      <c r="N48" s="252"/>
      <c r="O48" s="252"/>
      <c r="P48" s="252"/>
      <c r="Q48" s="252"/>
      <c r="R48" s="252"/>
      <c r="S48" s="252"/>
      <c r="T48" s="252"/>
      <c r="U48" s="252"/>
      <c r="V48" s="252"/>
      <c r="W48" s="252"/>
      <c r="X48" s="252"/>
      <c r="Y48" s="253"/>
    </row>
  </sheetData>
  <mergeCells count="42">
    <mergeCell ref="A41:Y41"/>
    <mergeCell ref="A31:E31"/>
    <mergeCell ref="F32:Y32"/>
    <mergeCell ref="D33:E33"/>
    <mergeCell ref="Y33:Y35"/>
    <mergeCell ref="D34:E34"/>
    <mergeCell ref="D35:E35"/>
    <mergeCell ref="A36:Y36"/>
    <mergeCell ref="A37:Y37"/>
    <mergeCell ref="A38:Y38"/>
    <mergeCell ref="A39:Y39"/>
    <mergeCell ref="A40:Y40"/>
    <mergeCell ref="A48:Y48"/>
    <mergeCell ref="A42:Y42"/>
    <mergeCell ref="A43:Y43"/>
    <mergeCell ref="A44:Y44"/>
    <mergeCell ref="A46:Y46"/>
    <mergeCell ref="A45:Y45"/>
    <mergeCell ref="A47:Y47"/>
    <mergeCell ref="F17:X17"/>
    <mergeCell ref="F12:X12"/>
    <mergeCell ref="E10:E13"/>
    <mergeCell ref="F10:X10"/>
    <mergeCell ref="Y10:Y15"/>
    <mergeCell ref="A16:Y16"/>
    <mergeCell ref="A14:B15"/>
    <mergeCell ref="C14:C15"/>
    <mergeCell ref="D14:D15"/>
    <mergeCell ref="E14:E15"/>
    <mergeCell ref="F14:X14"/>
    <mergeCell ref="A1:Y1"/>
    <mergeCell ref="A2:Y2"/>
    <mergeCell ref="A3:Y3"/>
    <mergeCell ref="A4:Y4"/>
    <mergeCell ref="A5:Y5"/>
    <mergeCell ref="A6:Y6"/>
    <mergeCell ref="A8:Y8"/>
    <mergeCell ref="A7:Y7"/>
    <mergeCell ref="A9:Y9"/>
    <mergeCell ref="A10:B13"/>
    <mergeCell ref="C10:C13"/>
    <mergeCell ref="D10:D13"/>
  </mergeCells>
  <dataValidations count="1">
    <dataValidation type="list" allowBlank="1" showInputMessage="1" showErrorMessage="1" sqref="F18:X30" xr:uid="{E094DA24-19CC-4A7A-A6A9-AC59B0AF8D58}">
      <formula1>"1,2,3"</formula1>
    </dataValidation>
  </dataValidations>
  <hyperlinks>
    <hyperlink ref="A45" r:id="rId1" display="https://assets.publishing.service.gov.uk/government/uploads/system/uploads/attachment_data/file/1079036/Keepers_of_time_woodlands_and_trees_policy_England.pdf" xr:uid="{ADBB5612-33B8-4347-AFB2-E7EA9717452D}"/>
    <hyperlink ref="A47" r:id="rId2" display="https://www.gov.uk/guidance/ancient-woodland-ancient-trees-and-veteran-trees-advice-for-making-planning-decisions" xr:uid="{949C0D29-1427-4244-A89F-F20649DACE26}"/>
    <hyperlink ref="A8" r:id="rId3" display="https://woodlandwildlifetoolkit.sylva.org.uk/assess" xr:uid="{DE0A1DC5-6878-4B5E-8E38-266E32353F50}"/>
    <hyperlink ref="A6" r:id="rId4" display="https://ukhab.org/" xr:uid="{E0F13DCA-C23C-427C-B2C1-3EFAF1196CE3}"/>
    <hyperlink ref="A40" r:id="rId5" display="https://woodlandwildlifetoolkit.sylva.org.uk/assess" xr:uid="{C86974BB-3612-4CD7-A9F0-6A38D1D8757B}"/>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33C2999C-26A1-4FB8-9E27-C9765BB7B476}">
          <x14:formula1>
            <xm:f>Sheet2!$A$55:$A$65</xm:f>
          </x14:formula1>
          <xm:sqref>F11:X11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11020-9FB9-47BE-B806-53993EBF562B}">
  <sheetPr>
    <tabColor rgb="FFED905D"/>
  </sheetPr>
  <dimension ref="A1:X36"/>
  <sheetViews>
    <sheetView zoomScale="55" zoomScaleNormal="55" workbookViewId="0">
      <selection activeCell="AD3" sqref="AD3"/>
    </sheetView>
  </sheetViews>
  <sheetFormatPr defaultRowHeight="14.4"/>
  <cols>
    <col min="1" max="1" width="3" customWidth="1"/>
    <col min="2" max="2" width="30.5546875" customWidth="1"/>
    <col min="3" max="3" width="33" customWidth="1"/>
    <col min="4" max="4" width="6" customWidth="1"/>
    <col min="5" max="15" width="6.77734375" customWidth="1"/>
    <col min="16" max="16" width="6.5546875" customWidth="1"/>
    <col min="17" max="17" width="6.21875" customWidth="1"/>
    <col min="18" max="18" width="6.5546875" customWidth="1"/>
    <col min="19" max="19" width="6" customWidth="1"/>
    <col min="20" max="20" width="6.44140625" customWidth="1"/>
    <col min="21" max="23" width="6.21875" customWidth="1"/>
    <col min="24" max="24" width="13.21875" customWidth="1"/>
  </cols>
  <sheetData>
    <row r="1" spans="1:24">
      <c r="A1" s="669" t="s">
        <v>420</v>
      </c>
      <c r="B1" s="670"/>
      <c r="C1" s="670"/>
      <c r="D1" s="670"/>
      <c r="E1" s="670"/>
      <c r="F1" s="670"/>
      <c r="G1" s="670"/>
      <c r="H1" s="670"/>
      <c r="I1" s="670"/>
      <c r="J1" s="670"/>
      <c r="K1" s="670"/>
      <c r="L1" s="670"/>
      <c r="M1" s="670"/>
      <c r="N1" s="670"/>
      <c r="O1" s="670"/>
      <c r="P1" s="670"/>
      <c r="Q1" s="670"/>
      <c r="R1" s="670"/>
      <c r="S1" s="670"/>
      <c r="T1" s="670"/>
      <c r="U1" s="670"/>
      <c r="V1" s="670"/>
      <c r="W1" s="670"/>
      <c r="X1" s="671"/>
    </row>
    <row r="2" spans="1:24">
      <c r="A2" s="491" t="s">
        <v>64</v>
      </c>
      <c r="B2" s="492"/>
      <c r="C2" s="492"/>
      <c r="D2" s="492"/>
      <c r="E2" s="492"/>
      <c r="F2" s="492"/>
      <c r="G2" s="492"/>
      <c r="H2" s="492"/>
      <c r="I2" s="492"/>
      <c r="J2" s="492"/>
      <c r="K2" s="492"/>
      <c r="L2" s="492"/>
      <c r="M2" s="492"/>
      <c r="N2" s="492"/>
      <c r="O2" s="492"/>
      <c r="P2" s="492"/>
      <c r="Q2" s="492"/>
      <c r="R2" s="492"/>
      <c r="S2" s="492"/>
      <c r="T2" s="492"/>
      <c r="U2" s="492"/>
      <c r="V2" s="492"/>
      <c r="W2" s="492"/>
      <c r="X2" s="493"/>
    </row>
    <row r="3" spans="1:24" ht="20.399999999999999" customHeight="1">
      <c r="A3" s="229" t="s">
        <v>421</v>
      </c>
      <c r="B3" s="230"/>
      <c r="C3" s="230"/>
      <c r="D3" s="230"/>
      <c r="E3" s="230"/>
      <c r="F3" s="230"/>
      <c r="G3" s="230"/>
      <c r="H3" s="230"/>
      <c r="I3" s="230"/>
      <c r="J3" s="230"/>
      <c r="K3" s="230"/>
      <c r="L3" s="230"/>
      <c r="M3" s="230"/>
      <c r="N3" s="230"/>
      <c r="O3" s="230"/>
      <c r="P3" s="230"/>
      <c r="Q3" s="230"/>
      <c r="R3" s="230"/>
      <c r="S3" s="230"/>
      <c r="T3" s="230"/>
      <c r="U3" s="230"/>
      <c r="V3" s="230"/>
      <c r="W3" s="672"/>
      <c r="X3" s="673"/>
    </row>
    <row r="4" spans="1:24">
      <c r="A4" s="491" t="s">
        <v>3</v>
      </c>
      <c r="B4" s="492"/>
      <c r="C4" s="492"/>
      <c r="D4" s="492"/>
      <c r="E4" s="492"/>
      <c r="F4" s="492"/>
      <c r="G4" s="492"/>
      <c r="H4" s="492"/>
      <c r="I4" s="492"/>
      <c r="J4" s="492"/>
      <c r="K4" s="492"/>
      <c r="L4" s="492"/>
      <c r="M4" s="492"/>
      <c r="N4" s="492"/>
      <c r="O4" s="492"/>
      <c r="P4" s="492"/>
      <c r="Q4" s="492"/>
      <c r="R4" s="492"/>
      <c r="S4" s="492"/>
      <c r="T4" s="492"/>
      <c r="U4" s="492"/>
      <c r="V4" s="492"/>
      <c r="W4" s="492"/>
      <c r="X4" s="493"/>
    </row>
    <row r="5" spans="1:24" ht="57" customHeight="1">
      <c r="A5" s="416"/>
      <c r="B5" s="417"/>
      <c r="C5" s="417"/>
      <c r="D5" s="417"/>
      <c r="E5" s="417"/>
      <c r="F5" s="417"/>
      <c r="G5" s="417"/>
      <c r="H5" s="417"/>
      <c r="I5" s="417"/>
      <c r="J5" s="417"/>
      <c r="K5" s="417"/>
      <c r="L5" s="417"/>
      <c r="M5" s="417"/>
      <c r="N5" s="417"/>
      <c r="O5" s="417"/>
      <c r="P5" s="417"/>
      <c r="Q5" s="417"/>
      <c r="R5" s="417"/>
      <c r="S5" s="417"/>
      <c r="T5" s="417"/>
      <c r="U5" s="417"/>
      <c r="V5" s="417"/>
      <c r="W5" s="417"/>
      <c r="X5" s="418"/>
    </row>
    <row r="6" spans="1:24">
      <c r="A6" s="674" t="s">
        <v>7</v>
      </c>
      <c r="B6" s="675"/>
      <c r="C6" s="675"/>
      <c r="D6" s="675"/>
      <c r="E6" s="675"/>
      <c r="F6" s="675"/>
      <c r="G6" s="675"/>
      <c r="H6" s="675"/>
      <c r="I6" s="675"/>
      <c r="J6" s="675"/>
      <c r="K6" s="675"/>
      <c r="L6" s="675"/>
      <c r="M6" s="675"/>
      <c r="N6" s="675"/>
      <c r="O6" s="675"/>
      <c r="P6" s="675"/>
      <c r="Q6" s="675"/>
      <c r="R6" s="675"/>
      <c r="S6" s="675"/>
      <c r="T6" s="675"/>
      <c r="U6" s="675"/>
      <c r="V6" s="675"/>
      <c r="W6" s="675"/>
      <c r="X6" s="676"/>
    </row>
    <row r="7" spans="1:24" ht="37.200000000000003" customHeight="1">
      <c r="A7" s="391" t="s">
        <v>8</v>
      </c>
      <c r="B7" s="210"/>
      <c r="C7" s="530" t="str">
        <f>'SURVEY COVER SHEET '!D4&amp;" - "&amp;'SURVEY COVER SHEET '!D2</f>
        <v>On-site - Reading Gateway</v>
      </c>
      <c r="D7" s="190" t="s">
        <v>9</v>
      </c>
      <c r="E7" s="191"/>
      <c r="F7" s="191"/>
      <c r="G7" s="191"/>
      <c r="H7" s="191"/>
      <c r="I7" s="191"/>
      <c r="J7" s="191"/>
      <c r="K7" s="191"/>
      <c r="L7" s="191"/>
      <c r="M7" s="191"/>
      <c r="N7" s="191"/>
      <c r="O7" s="191"/>
      <c r="P7" s="192"/>
      <c r="Q7" s="429" t="str">
        <f>TEXT('SURVEY COVER SHEET '!$B$2,"dd/mm/yyyy")&amp;" - "&amp;'SURVEY COVER SHEET '!$B$4</f>
        <v>19/03/2026 - Ben Wagstffe</v>
      </c>
      <c r="R7" s="430"/>
      <c r="S7" s="430"/>
      <c r="T7" s="430"/>
      <c r="U7" s="430"/>
      <c r="V7" s="430"/>
      <c r="W7" s="430"/>
      <c r="X7" s="431"/>
    </row>
    <row r="8" spans="1:24" ht="37.200000000000003" customHeight="1">
      <c r="A8" s="198"/>
      <c r="B8" s="199"/>
      <c r="C8" s="531"/>
      <c r="D8" s="190" t="s">
        <v>10</v>
      </c>
      <c r="E8" s="191"/>
      <c r="F8" s="191"/>
      <c r="G8" s="191"/>
      <c r="H8" s="191"/>
      <c r="I8" s="191"/>
      <c r="J8" s="191"/>
      <c r="K8" s="191"/>
      <c r="L8" s="191"/>
      <c r="M8" s="191"/>
      <c r="N8" s="191"/>
      <c r="O8" s="191"/>
      <c r="P8" s="192"/>
      <c r="Q8" s="206"/>
      <c r="R8" s="207"/>
      <c r="S8" s="207"/>
      <c r="T8" s="207"/>
      <c r="U8" s="207"/>
      <c r="V8" s="207"/>
      <c r="W8" s="207"/>
      <c r="X8" s="208"/>
    </row>
    <row r="9" spans="1:24">
      <c r="A9" s="209" t="s">
        <v>11</v>
      </c>
      <c r="B9" s="210"/>
      <c r="C9" s="677"/>
      <c r="D9" s="190" t="s">
        <v>12</v>
      </c>
      <c r="E9" s="191"/>
      <c r="F9" s="191"/>
      <c r="G9" s="191"/>
      <c r="H9" s="191"/>
      <c r="I9" s="191"/>
      <c r="J9" s="191"/>
      <c r="K9" s="191"/>
      <c r="L9" s="191"/>
      <c r="M9" s="191"/>
      <c r="N9" s="191"/>
      <c r="O9" s="191"/>
      <c r="P9" s="191"/>
      <c r="Q9" s="191"/>
      <c r="R9" s="191"/>
      <c r="S9" s="191"/>
      <c r="T9" s="191"/>
      <c r="U9" s="191"/>
      <c r="V9" s="191"/>
      <c r="W9" s="192"/>
      <c r="X9" s="533"/>
    </row>
    <row r="10" spans="1:24" ht="23.4" customHeight="1">
      <c r="A10" s="211"/>
      <c r="B10" s="197"/>
      <c r="C10" s="678"/>
      <c r="D10" s="168"/>
      <c r="E10" s="168"/>
      <c r="F10" s="168"/>
      <c r="G10" s="168"/>
      <c r="H10" s="168"/>
      <c r="I10" s="168"/>
      <c r="J10" s="168"/>
      <c r="K10" s="168"/>
      <c r="L10" s="168"/>
      <c r="M10" s="168"/>
      <c r="N10" s="168"/>
      <c r="O10" s="168"/>
      <c r="P10" s="168"/>
      <c r="Q10" s="168"/>
      <c r="R10" s="168"/>
      <c r="S10" s="168"/>
      <c r="T10" s="168"/>
      <c r="U10" s="168"/>
      <c r="V10" s="168"/>
      <c r="W10" s="168"/>
      <c r="X10" s="534"/>
    </row>
    <row r="11" spans="1:24">
      <c r="A11" s="202"/>
      <c r="B11" s="199"/>
      <c r="C11" s="679"/>
      <c r="D11" s="190" t="s">
        <v>13</v>
      </c>
      <c r="E11" s="191"/>
      <c r="F11" s="191"/>
      <c r="G11" s="191"/>
      <c r="H11" s="191"/>
      <c r="I11" s="191"/>
      <c r="J11" s="191"/>
      <c r="K11" s="191"/>
      <c r="L11" s="191"/>
      <c r="M11" s="191"/>
      <c r="N11" s="191"/>
      <c r="O11" s="191"/>
      <c r="P11" s="191"/>
      <c r="Q11" s="191"/>
      <c r="R11" s="191"/>
      <c r="S11" s="191"/>
      <c r="T11" s="191"/>
      <c r="U11" s="191"/>
      <c r="V11" s="191"/>
      <c r="W11" s="192"/>
      <c r="X11" s="534"/>
    </row>
    <row r="12" spans="1:24" ht="28.8" customHeight="1">
      <c r="A12" s="542" t="s">
        <v>14</v>
      </c>
      <c r="B12" s="542"/>
      <c r="C12" s="543"/>
      <c r="D12" s="173"/>
      <c r="E12" s="152"/>
      <c r="F12" s="152"/>
      <c r="G12" s="152"/>
      <c r="H12" s="152"/>
      <c r="I12" s="152"/>
      <c r="J12" s="152"/>
      <c r="K12" s="152"/>
      <c r="L12" s="152"/>
      <c r="M12" s="152"/>
      <c r="N12" s="152"/>
      <c r="O12" s="152"/>
      <c r="P12" s="152"/>
      <c r="Q12" s="152"/>
      <c r="R12" s="152"/>
      <c r="S12" s="152"/>
      <c r="T12" s="152"/>
      <c r="U12" s="152"/>
      <c r="V12" s="152"/>
      <c r="W12" s="152"/>
      <c r="X12" s="535"/>
    </row>
    <row r="13" spans="1:24" ht="41.4">
      <c r="A13" s="680"/>
      <c r="B13" s="680"/>
      <c r="C13" s="681"/>
      <c r="D13" s="452" t="s">
        <v>15</v>
      </c>
      <c r="E13" s="453"/>
      <c r="F13" s="453"/>
      <c r="G13" s="453"/>
      <c r="H13" s="453"/>
      <c r="I13" s="453"/>
      <c r="J13" s="453"/>
      <c r="K13" s="453"/>
      <c r="L13" s="453"/>
      <c r="M13" s="453"/>
      <c r="N13" s="453"/>
      <c r="O13" s="453"/>
      <c r="P13" s="453"/>
      <c r="Q13" s="453"/>
      <c r="R13" s="453"/>
      <c r="S13" s="453"/>
      <c r="T13" s="453"/>
      <c r="U13" s="453"/>
      <c r="V13" s="453"/>
      <c r="W13" s="454"/>
      <c r="X13" s="97" t="s">
        <v>16</v>
      </c>
    </row>
    <row r="14" spans="1:24" ht="48" customHeight="1">
      <c r="A14" s="98" t="s">
        <v>17</v>
      </c>
      <c r="B14" s="429" t="s">
        <v>422</v>
      </c>
      <c r="C14" s="431"/>
      <c r="D14" s="6"/>
      <c r="E14" s="6"/>
      <c r="F14" s="6"/>
      <c r="G14" s="6"/>
      <c r="H14" s="6"/>
      <c r="I14" s="6"/>
      <c r="J14" s="6"/>
      <c r="K14" s="6"/>
      <c r="L14" s="6"/>
      <c r="M14" s="6"/>
      <c r="N14" s="6"/>
      <c r="O14" s="6"/>
      <c r="P14" s="6"/>
      <c r="Q14" s="6"/>
      <c r="R14" s="6"/>
      <c r="S14" s="6"/>
      <c r="T14" s="6"/>
      <c r="U14" s="6"/>
      <c r="V14" s="6"/>
      <c r="W14" s="6"/>
      <c r="X14" s="1"/>
    </row>
    <row r="15" spans="1:24" ht="48" customHeight="1">
      <c r="A15" s="98" t="s">
        <v>19</v>
      </c>
      <c r="B15" s="429" t="s">
        <v>423</v>
      </c>
      <c r="C15" s="431"/>
      <c r="D15" s="6"/>
      <c r="E15" s="6"/>
      <c r="F15" s="6"/>
      <c r="G15" s="6"/>
      <c r="H15" s="6"/>
      <c r="I15" s="6"/>
      <c r="J15" s="6"/>
      <c r="K15" s="6"/>
      <c r="L15" s="6"/>
      <c r="M15" s="6"/>
      <c r="N15" s="6"/>
      <c r="O15" s="6"/>
      <c r="P15" s="6"/>
      <c r="Q15" s="6"/>
      <c r="R15" s="6"/>
      <c r="S15" s="6"/>
      <c r="T15" s="6"/>
      <c r="U15" s="6"/>
      <c r="V15" s="6"/>
      <c r="W15" s="6"/>
      <c r="X15" s="1"/>
    </row>
    <row r="16" spans="1:24" ht="48" customHeight="1">
      <c r="A16" s="98" t="s">
        <v>21</v>
      </c>
      <c r="B16" s="429" t="s">
        <v>424</v>
      </c>
      <c r="C16" s="431"/>
      <c r="D16" s="6"/>
      <c r="E16" s="6"/>
      <c r="F16" s="6"/>
      <c r="G16" s="6"/>
      <c r="H16" s="6"/>
      <c r="I16" s="6"/>
      <c r="J16" s="6"/>
      <c r="K16" s="6"/>
      <c r="L16" s="6"/>
      <c r="M16" s="6"/>
      <c r="N16" s="6"/>
      <c r="O16" s="6"/>
      <c r="P16" s="6"/>
      <c r="Q16" s="6"/>
      <c r="R16" s="6"/>
      <c r="S16" s="6"/>
      <c r="T16" s="6"/>
      <c r="U16" s="6"/>
      <c r="V16" s="6"/>
      <c r="W16" s="6"/>
      <c r="X16" s="1"/>
    </row>
    <row r="17" spans="1:24" ht="79.2" customHeight="1">
      <c r="A17" s="98" t="s">
        <v>23</v>
      </c>
      <c r="B17" s="429" t="s">
        <v>425</v>
      </c>
      <c r="C17" s="431"/>
      <c r="D17" s="6"/>
      <c r="E17" s="6"/>
      <c r="F17" s="6"/>
      <c r="G17" s="6"/>
      <c r="H17" s="6"/>
      <c r="I17" s="6"/>
      <c r="J17" s="6"/>
      <c r="K17" s="6"/>
      <c r="L17" s="6"/>
      <c r="M17" s="6"/>
      <c r="N17" s="6"/>
      <c r="O17" s="6"/>
      <c r="P17" s="6"/>
      <c r="Q17" s="6"/>
      <c r="R17" s="6"/>
      <c r="S17" s="6"/>
      <c r="T17" s="6"/>
      <c r="U17" s="6"/>
      <c r="V17" s="6"/>
      <c r="W17" s="6"/>
      <c r="X17" s="1"/>
    </row>
    <row r="18" spans="1:24" ht="102.6" customHeight="1">
      <c r="A18" s="98" t="s">
        <v>25</v>
      </c>
      <c r="B18" s="429" t="s">
        <v>426</v>
      </c>
      <c r="C18" s="431"/>
      <c r="D18" s="6"/>
      <c r="E18" s="6"/>
      <c r="F18" s="6"/>
      <c r="G18" s="6"/>
      <c r="H18" s="6"/>
      <c r="I18" s="6"/>
      <c r="J18" s="6"/>
      <c r="K18" s="6"/>
      <c r="L18" s="6"/>
      <c r="M18" s="6"/>
      <c r="N18" s="6"/>
      <c r="O18" s="6"/>
      <c r="P18" s="6"/>
      <c r="Q18" s="6"/>
      <c r="R18" s="6"/>
      <c r="S18" s="6"/>
      <c r="T18" s="6"/>
      <c r="U18" s="6"/>
      <c r="V18" s="6"/>
      <c r="W18" s="6"/>
      <c r="X18" s="1"/>
    </row>
    <row r="19" spans="1:24" ht="48" customHeight="1">
      <c r="A19" s="98" t="s">
        <v>52</v>
      </c>
      <c r="B19" s="429" t="s">
        <v>427</v>
      </c>
      <c r="C19" s="431"/>
      <c r="D19" s="6"/>
      <c r="E19" s="6"/>
      <c r="F19" s="6"/>
      <c r="G19" s="6"/>
      <c r="H19" s="6"/>
      <c r="I19" s="6"/>
      <c r="J19" s="6"/>
      <c r="K19" s="6"/>
      <c r="L19" s="6"/>
      <c r="M19" s="6"/>
      <c r="N19" s="6"/>
      <c r="O19" s="6"/>
      <c r="P19" s="6"/>
      <c r="Q19" s="6"/>
      <c r="R19" s="6"/>
      <c r="S19" s="6"/>
      <c r="T19" s="6"/>
      <c r="U19" s="6"/>
      <c r="V19" s="6"/>
      <c r="W19" s="6"/>
      <c r="X19" s="1"/>
    </row>
    <row r="20" spans="1:24" ht="73.2" customHeight="1">
      <c r="A20" s="98" t="s">
        <v>73</v>
      </c>
      <c r="B20" s="429" t="s">
        <v>428</v>
      </c>
      <c r="C20" s="431"/>
      <c r="D20" s="6"/>
      <c r="E20" s="6"/>
      <c r="F20" s="6"/>
      <c r="G20" s="6"/>
      <c r="H20" s="6"/>
      <c r="I20" s="6"/>
      <c r="J20" s="6"/>
      <c r="K20" s="6"/>
      <c r="L20" s="6"/>
      <c r="M20" s="6"/>
      <c r="N20" s="6"/>
      <c r="O20" s="6"/>
      <c r="P20" s="6"/>
      <c r="Q20" s="6"/>
      <c r="R20" s="6"/>
      <c r="S20" s="6"/>
      <c r="T20" s="6"/>
      <c r="U20" s="6"/>
      <c r="V20" s="6"/>
      <c r="W20" s="6"/>
      <c r="X20" s="1"/>
    </row>
    <row r="21" spans="1:24" ht="73.8" customHeight="1">
      <c r="A21" s="98" t="s">
        <v>92</v>
      </c>
      <c r="B21" s="429" t="s">
        <v>429</v>
      </c>
      <c r="C21" s="431"/>
      <c r="D21" s="6"/>
      <c r="E21" s="6"/>
      <c r="F21" s="6"/>
      <c r="G21" s="6"/>
      <c r="H21" s="6"/>
      <c r="I21" s="6"/>
      <c r="J21" s="6"/>
      <c r="K21" s="6"/>
      <c r="L21" s="6"/>
      <c r="M21" s="6"/>
      <c r="N21" s="6"/>
      <c r="O21" s="6"/>
      <c r="P21" s="6"/>
      <c r="Q21" s="6"/>
      <c r="R21" s="6"/>
      <c r="S21" s="6"/>
      <c r="T21" s="6"/>
      <c r="U21" s="6"/>
      <c r="V21" s="6"/>
      <c r="W21" s="6"/>
      <c r="X21" s="1"/>
    </row>
    <row r="22" spans="1:24">
      <c r="A22" s="350" t="s">
        <v>75</v>
      </c>
      <c r="B22" s="350"/>
      <c r="C22" s="350"/>
      <c r="D22" s="126" t="str">
        <f>IF(COUNTA(D14:D21)&lt;8,"",IF(D14="Yes","Yes","No"))</f>
        <v/>
      </c>
      <c r="E22" s="126" t="str">
        <f t="shared" ref="E22:W22" si="0">IF(COUNTA(E14:E21)&lt;8,"",IF(E14="Yes","Yes","No"))</f>
        <v/>
      </c>
      <c r="F22" s="126" t="str">
        <f t="shared" si="0"/>
        <v/>
      </c>
      <c r="G22" s="126" t="str">
        <f t="shared" si="0"/>
        <v/>
      </c>
      <c r="H22" s="126" t="str">
        <f t="shared" si="0"/>
        <v/>
      </c>
      <c r="I22" s="126" t="str">
        <f t="shared" si="0"/>
        <v/>
      </c>
      <c r="J22" s="126" t="str">
        <f t="shared" si="0"/>
        <v/>
      </c>
      <c r="K22" s="126" t="str">
        <f t="shared" si="0"/>
        <v/>
      </c>
      <c r="L22" s="126" t="str">
        <f t="shared" si="0"/>
        <v/>
      </c>
      <c r="M22" s="126" t="str">
        <f t="shared" si="0"/>
        <v/>
      </c>
      <c r="N22" s="126" t="str">
        <f t="shared" si="0"/>
        <v/>
      </c>
      <c r="O22" s="126" t="str">
        <f t="shared" si="0"/>
        <v/>
      </c>
      <c r="P22" s="126" t="str">
        <f t="shared" si="0"/>
        <v/>
      </c>
      <c r="Q22" s="126" t="str">
        <f t="shared" si="0"/>
        <v/>
      </c>
      <c r="R22" s="126" t="str">
        <f t="shared" si="0"/>
        <v/>
      </c>
      <c r="S22" s="126" t="str">
        <f t="shared" si="0"/>
        <v/>
      </c>
      <c r="T22" s="126" t="str">
        <f t="shared" si="0"/>
        <v/>
      </c>
      <c r="U22" s="126" t="str">
        <f t="shared" si="0"/>
        <v/>
      </c>
      <c r="V22" s="126" t="str">
        <f t="shared" si="0"/>
        <v/>
      </c>
      <c r="W22" s="126" t="str">
        <f t="shared" si="0"/>
        <v/>
      </c>
      <c r="X22" s="42"/>
    </row>
    <row r="23" spans="1:24">
      <c r="A23" s="540" t="s">
        <v>27</v>
      </c>
      <c r="B23" s="540"/>
      <c r="C23" s="540"/>
      <c r="D23" s="155" t="str">
        <f>IF(COUNTA(D14:D21)&lt;8,"",
COUNTIF(D14:D21,"Yes"))</f>
        <v/>
      </c>
      <c r="E23" s="155" t="str">
        <f t="shared" ref="E23:W23" si="1">IF(COUNTA(E14:E21)&lt;8,"",
COUNTIF(E14:E21,"Yes"))</f>
        <v/>
      </c>
      <c r="F23" s="155" t="str">
        <f t="shared" si="1"/>
        <v/>
      </c>
      <c r="G23" s="155" t="str">
        <f t="shared" si="1"/>
        <v/>
      </c>
      <c r="H23" s="155" t="str">
        <f t="shared" si="1"/>
        <v/>
      </c>
      <c r="I23" s="155" t="str">
        <f t="shared" si="1"/>
        <v/>
      </c>
      <c r="J23" s="155" t="str">
        <f t="shared" si="1"/>
        <v/>
      </c>
      <c r="K23" s="155" t="str">
        <f t="shared" si="1"/>
        <v/>
      </c>
      <c r="L23" s="155" t="str">
        <f t="shared" si="1"/>
        <v/>
      </c>
      <c r="M23" s="155" t="str">
        <f t="shared" si="1"/>
        <v/>
      </c>
      <c r="N23" s="155" t="str">
        <f t="shared" si="1"/>
        <v/>
      </c>
      <c r="O23" s="155" t="str">
        <f t="shared" si="1"/>
        <v/>
      </c>
      <c r="P23" s="155" t="str">
        <f t="shared" si="1"/>
        <v/>
      </c>
      <c r="Q23" s="155" t="str">
        <f t="shared" si="1"/>
        <v/>
      </c>
      <c r="R23" s="155" t="str">
        <f t="shared" si="1"/>
        <v/>
      </c>
      <c r="S23" s="155" t="str">
        <f t="shared" si="1"/>
        <v/>
      </c>
      <c r="T23" s="155" t="str">
        <f t="shared" si="1"/>
        <v/>
      </c>
      <c r="U23" s="155" t="str">
        <f t="shared" si="1"/>
        <v/>
      </c>
      <c r="V23" s="155" t="str">
        <f t="shared" si="1"/>
        <v/>
      </c>
      <c r="W23" s="155" t="str">
        <f t="shared" si="1"/>
        <v/>
      </c>
      <c r="X23" s="1"/>
    </row>
    <row r="24" spans="1:24" ht="26.4" customHeight="1">
      <c r="A24" s="452" t="s">
        <v>94</v>
      </c>
      <c r="B24" s="454"/>
      <c r="C24" s="99" t="s">
        <v>29</v>
      </c>
      <c r="D24" s="541" t="s">
        <v>30</v>
      </c>
      <c r="E24" s="542"/>
      <c r="F24" s="542"/>
      <c r="G24" s="542"/>
      <c r="H24" s="542"/>
      <c r="I24" s="542"/>
      <c r="J24" s="542"/>
      <c r="K24" s="542"/>
      <c r="L24" s="542"/>
      <c r="M24" s="542"/>
      <c r="N24" s="542"/>
      <c r="O24" s="542"/>
      <c r="P24" s="542"/>
      <c r="Q24" s="542"/>
      <c r="R24" s="542"/>
      <c r="S24" s="542"/>
      <c r="T24" s="542"/>
      <c r="U24" s="542"/>
      <c r="V24" s="542"/>
      <c r="W24" s="543"/>
      <c r="X24" s="111"/>
    </row>
    <row r="25" spans="1:24" ht="40.799999999999997" customHeight="1">
      <c r="A25" s="429" t="s">
        <v>430</v>
      </c>
      <c r="B25" s="431"/>
      <c r="C25" s="98" t="s">
        <v>32</v>
      </c>
      <c r="D25" s="155" t="str">
        <f>IF(COUNTA(D14:D21)&lt;8,"",
IF(AND(D23&gt;=7, D14="Yes"),"✓",""))</f>
        <v/>
      </c>
      <c r="E25" s="155" t="str">
        <f t="shared" ref="E25:W25" si="2">IF(COUNTA(E14:E21)&lt;8,"",
IF(AND(E23&gt;=7, E14="Yes"),"✓",""))</f>
        <v/>
      </c>
      <c r="F25" s="155" t="str">
        <f t="shared" si="2"/>
        <v/>
      </c>
      <c r="G25" s="155" t="str">
        <f t="shared" si="2"/>
        <v/>
      </c>
      <c r="H25" s="155" t="str">
        <f t="shared" si="2"/>
        <v/>
      </c>
      <c r="I25" s="155" t="str">
        <f t="shared" si="2"/>
        <v/>
      </c>
      <c r="J25" s="155" t="str">
        <f t="shared" si="2"/>
        <v/>
      </c>
      <c r="K25" s="155" t="str">
        <f t="shared" si="2"/>
        <v/>
      </c>
      <c r="L25" s="155" t="str">
        <f t="shared" si="2"/>
        <v/>
      </c>
      <c r="M25" s="155" t="str">
        <f t="shared" si="2"/>
        <v/>
      </c>
      <c r="N25" s="155" t="str">
        <f t="shared" si="2"/>
        <v/>
      </c>
      <c r="O25" s="155" t="str">
        <f t="shared" si="2"/>
        <v/>
      </c>
      <c r="P25" s="155" t="str">
        <f t="shared" si="2"/>
        <v/>
      </c>
      <c r="Q25" s="155" t="str">
        <f t="shared" si="2"/>
        <v/>
      </c>
      <c r="R25" s="155" t="str">
        <f t="shared" si="2"/>
        <v/>
      </c>
      <c r="S25" s="155" t="str">
        <f t="shared" si="2"/>
        <v/>
      </c>
      <c r="T25" s="155" t="str">
        <f t="shared" si="2"/>
        <v/>
      </c>
      <c r="U25" s="155" t="str">
        <f t="shared" si="2"/>
        <v/>
      </c>
      <c r="V25" s="155" t="str">
        <f t="shared" si="2"/>
        <v/>
      </c>
      <c r="W25" s="155" t="str">
        <f t="shared" si="2"/>
        <v/>
      </c>
      <c r="X25" s="112"/>
    </row>
    <row r="26" spans="1:24" ht="56.4" customHeight="1">
      <c r="A26" s="429" t="s">
        <v>431</v>
      </c>
      <c r="B26" s="423"/>
      <c r="C26" s="98" t="s">
        <v>34</v>
      </c>
      <c r="D26" s="155" t="str">
        <f>IF(COUNTA(D14:D21)&lt;8,"",
IF(OR(D23=5,D23=6),"✓",
IF(AND(D23&gt;=7, D14="No"),"✓","")))</f>
        <v/>
      </c>
      <c r="E26" s="155" t="str">
        <f t="shared" ref="E26:W26" si="3">IF(COUNTA(E14:E21)&lt;8,"",
IF(OR(E23=5,E23=6),"✓",
IF(AND(E23&gt;=7, E14="No"),"✓","")))</f>
        <v/>
      </c>
      <c r="F26" s="155" t="str">
        <f t="shared" si="3"/>
        <v/>
      </c>
      <c r="G26" s="155" t="str">
        <f t="shared" si="3"/>
        <v/>
      </c>
      <c r="H26" s="155" t="str">
        <f t="shared" si="3"/>
        <v/>
      </c>
      <c r="I26" s="155" t="str">
        <f t="shared" si="3"/>
        <v/>
      </c>
      <c r="J26" s="155" t="str">
        <f t="shared" si="3"/>
        <v/>
      </c>
      <c r="K26" s="155" t="str">
        <f t="shared" si="3"/>
        <v/>
      </c>
      <c r="L26" s="155" t="str">
        <f t="shared" si="3"/>
        <v/>
      </c>
      <c r="M26" s="155" t="str">
        <f t="shared" si="3"/>
        <v/>
      </c>
      <c r="N26" s="155" t="str">
        <f t="shared" si="3"/>
        <v/>
      </c>
      <c r="O26" s="155" t="str">
        <f t="shared" si="3"/>
        <v/>
      </c>
      <c r="P26" s="155" t="str">
        <f t="shared" si="3"/>
        <v/>
      </c>
      <c r="Q26" s="155" t="str">
        <f t="shared" si="3"/>
        <v/>
      </c>
      <c r="R26" s="155" t="str">
        <f t="shared" si="3"/>
        <v/>
      </c>
      <c r="S26" s="155" t="str">
        <f t="shared" si="3"/>
        <v/>
      </c>
      <c r="T26" s="155" t="str">
        <f t="shared" si="3"/>
        <v/>
      </c>
      <c r="U26" s="155" t="str">
        <f t="shared" si="3"/>
        <v/>
      </c>
      <c r="V26" s="155" t="str">
        <f t="shared" si="3"/>
        <v/>
      </c>
      <c r="W26" s="155" t="str">
        <f t="shared" si="3"/>
        <v/>
      </c>
      <c r="X26" s="112"/>
    </row>
    <row r="27" spans="1:24" ht="25.2" customHeight="1">
      <c r="A27" s="682" t="s">
        <v>257</v>
      </c>
      <c r="B27" s="423"/>
      <c r="C27" s="98" t="s">
        <v>36</v>
      </c>
      <c r="D27" s="155" t="str">
        <f>IF(COUNTA(D14:D21)&lt;8,"",
IF(D23&lt;=4,"✓",""))</f>
        <v/>
      </c>
      <c r="E27" s="155" t="str">
        <f t="shared" ref="E27:W27" si="4">IF(COUNTA(E14:E21)&lt;8,"",
IF(E23&lt;=4,"✓",""))</f>
        <v/>
      </c>
      <c r="F27" s="155" t="str">
        <f t="shared" si="4"/>
        <v/>
      </c>
      <c r="G27" s="155" t="str">
        <f t="shared" si="4"/>
        <v/>
      </c>
      <c r="H27" s="155" t="str">
        <f t="shared" si="4"/>
        <v/>
      </c>
      <c r="I27" s="155" t="str">
        <f t="shared" si="4"/>
        <v/>
      </c>
      <c r="J27" s="155" t="str">
        <f t="shared" si="4"/>
        <v/>
      </c>
      <c r="K27" s="155" t="str">
        <f t="shared" si="4"/>
        <v/>
      </c>
      <c r="L27" s="155" t="str">
        <f t="shared" si="4"/>
        <v/>
      </c>
      <c r="M27" s="155" t="str">
        <f t="shared" si="4"/>
        <v/>
      </c>
      <c r="N27" s="155" t="str">
        <f t="shared" si="4"/>
        <v/>
      </c>
      <c r="O27" s="155" t="str">
        <f t="shared" si="4"/>
        <v/>
      </c>
      <c r="P27" s="155" t="str">
        <f t="shared" si="4"/>
        <v/>
      </c>
      <c r="Q27" s="155" t="str">
        <f t="shared" si="4"/>
        <v/>
      </c>
      <c r="R27" s="155" t="str">
        <f t="shared" si="4"/>
        <v/>
      </c>
      <c r="S27" s="155" t="str">
        <f t="shared" si="4"/>
        <v/>
      </c>
      <c r="T27" s="155" t="str">
        <f t="shared" si="4"/>
        <v/>
      </c>
      <c r="U27" s="155" t="str">
        <f t="shared" si="4"/>
        <v/>
      </c>
      <c r="V27" s="155" t="str">
        <f t="shared" si="4"/>
        <v/>
      </c>
      <c r="W27" s="155" t="str">
        <f t="shared" si="4"/>
        <v/>
      </c>
      <c r="X27" s="113"/>
    </row>
    <row r="28" spans="1:24">
      <c r="A28" s="544" t="s">
        <v>37</v>
      </c>
      <c r="B28" s="545"/>
      <c r="C28" s="545"/>
      <c r="D28" s="545"/>
      <c r="E28" s="545"/>
      <c r="F28" s="545"/>
      <c r="G28" s="545"/>
      <c r="H28" s="545"/>
      <c r="I28" s="545"/>
      <c r="J28" s="545"/>
      <c r="K28" s="545"/>
      <c r="L28" s="545"/>
      <c r="M28" s="545"/>
      <c r="N28" s="545"/>
      <c r="O28" s="545"/>
      <c r="P28" s="545"/>
      <c r="Q28" s="545"/>
      <c r="R28" s="545"/>
      <c r="S28" s="545"/>
      <c r="T28" s="545"/>
      <c r="U28" s="545"/>
      <c r="V28" s="545"/>
      <c r="W28" s="545"/>
      <c r="X28" s="546"/>
    </row>
    <row r="29" spans="1:24">
      <c r="A29" s="416"/>
      <c r="B29" s="417"/>
      <c r="C29" s="417"/>
      <c r="D29" s="417"/>
      <c r="E29" s="417"/>
      <c r="F29" s="417"/>
      <c r="G29" s="417"/>
      <c r="H29" s="417"/>
      <c r="I29" s="417"/>
      <c r="J29" s="417"/>
      <c r="K29" s="417"/>
      <c r="L29" s="417"/>
      <c r="M29" s="417"/>
      <c r="N29" s="417"/>
      <c r="O29" s="417"/>
      <c r="P29" s="417"/>
      <c r="Q29" s="417"/>
      <c r="R29" s="417"/>
      <c r="S29" s="417"/>
      <c r="T29" s="417"/>
      <c r="U29" s="417"/>
      <c r="V29" s="417"/>
      <c r="W29" s="417"/>
      <c r="X29" s="418"/>
    </row>
    <row r="30" spans="1:24">
      <c r="A30" s="491" t="s">
        <v>38</v>
      </c>
      <c r="B30" s="492"/>
      <c r="C30" s="492"/>
      <c r="D30" s="492"/>
      <c r="E30" s="492"/>
      <c r="F30" s="492"/>
      <c r="G30" s="492"/>
      <c r="H30" s="492"/>
      <c r="I30" s="492"/>
      <c r="J30" s="492"/>
      <c r="K30" s="492"/>
      <c r="L30" s="492"/>
      <c r="M30" s="492"/>
      <c r="N30" s="492"/>
      <c r="O30" s="492"/>
      <c r="P30" s="492"/>
      <c r="Q30" s="492"/>
      <c r="R30" s="492"/>
      <c r="S30" s="492"/>
      <c r="T30" s="492"/>
      <c r="U30" s="492"/>
      <c r="V30" s="492"/>
      <c r="W30" s="492"/>
      <c r="X30" s="493"/>
    </row>
    <row r="31" spans="1:24">
      <c r="A31" s="404" t="s">
        <v>432</v>
      </c>
      <c r="B31" s="405"/>
      <c r="C31" s="405"/>
      <c r="D31" s="405"/>
      <c r="E31" s="405"/>
      <c r="F31" s="405"/>
      <c r="G31" s="405"/>
      <c r="H31" s="405"/>
      <c r="I31" s="405"/>
      <c r="J31" s="405"/>
      <c r="K31" s="405"/>
      <c r="L31" s="405"/>
      <c r="M31" s="405"/>
      <c r="N31" s="405"/>
      <c r="O31" s="405"/>
      <c r="P31" s="405"/>
      <c r="Q31" s="405"/>
      <c r="R31" s="405"/>
      <c r="S31" s="405"/>
      <c r="T31" s="405"/>
      <c r="U31" s="405"/>
      <c r="V31" s="405"/>
      <c r="W31" s="405"/>
      <c r="X31" s="406"/>
    </row>
    <row r="32" spans="1:24">
      <c r="A32" s="268" t="s">
        <v>40</v>
      </c>
      <c r="B32" s="269"/>
      <c r="C32" s="269"/>
      <c r="D32" s="269"/>
      <c r="E32" s="269"/>
      <c r="F32" s="269"/>
      <c r="G32" s="269"/>
      <c r="H32" s="269"/>
      <c r="I32" s="269"/>
      <c r="J32" s="269"/>
      <c r="K32" s="269"/>
      <c r="L32" s="269"/>
      <c r="M32" s="269"/>
      <c r="N32" s="269"/>
      <c r="O32" s="269"/>
      <c r="P32" s="269"/>
      <c r="Q32" s="269"/>
      <c r="R32" s="269"/>
      <c r="S32" s="40"/>
      <c r="T32" s="40"/>
      <c r="U32" s="40"/>
      <c r="V32" s="40"/>
      <c r="W32" s="40"/>
      <c r="X32" s="41"/>
    </row>
    <row r="33" spans="1:24">
      <c r="A33" s="271" t="s">
        <v>229</v>
      </c>
      <c r="B33" s="272"/>
      <c r="C33" s="272"/>
      <c r="D33" s="272"/>
      <c r="E33" s="272"/>
      <c r="F33" s="272"/>
      <c r="G33" s="272"/>
      <c r="H33" s="272"/>
      <c r="I33" s="272"/>
      <c r="J33" s="272"/>
      <c r="K33" s="272"/>
      <c r="L33" s="272"/>
      <c r="M33" s="272"/>
      <c r="N33" s="272"/>
      <c r="O33" s="272"/>
      <c r="P33" s="272"/>
      <c r="Q33" s="272"/>
      <c r="R33" s="272"/>
      <c r="S33" s="272"/>
      <c r="T33" s="272"/>
      <c r="U33" s="272"/>
      <c r="V33" s="272"/>
      <c r="W33" s="272"/>
      <c r="X33" s="273"/>
    </row>
    <row r="34" spans="1:24">
      <c r="A34" s="268" t="s">
        <v>42</v>
      </c>
      <c r="B34" s="269"/>
      <c r="C34" s="269"/>
      <c r="D34" s="269"/>
      <c r="E34" s="269"/>
      <c r="F34" s="269"/>
      <c r="G34" s="269"/>
      <c r="H34" s="269"/>
      <c r="I34" s="269"/>
      <c r="J34" s="269"/>
      <c r="K34" s="269"/>
      <c r="L34" s="269"/>
      <c r="M34" s="269"/>
      <c r="N34" s="269"/>
      <c r="O34" s="269"/>
      <c r="P34" s="269"/>
      <c r="Q34" s="269"/>
      <c r="R34" s="269"/>
      <c r="S34" s="269"/>
      <c r="T34" s="40"/>
      <c r="U34" s="40"/>
      <c r="V34" s="40"/>
      <c r="W34" s="40"/>
      <c r="X34" s="41"/>
    </row>
    <row r="35" spans="1:24" ht="241.8" customHeight="1">
      <c r="A35" s="652" t="s">
        <v>433</v>
      </c>
      <c r="B35" s="653"/>
      <c r="C35" s="653"/>
      <c r="D35" s="653"/>
      <c r="E35" s="653"/>
      <c r="F35" s="653"/>
      <c r="G35" s="653"/>
      <c r="H35" s="653"/>
      <c r="I35" s="653"/>
      <c r="J35" s="653"/>
      <c r="K35" s="653"/>
      <c r="L35" s="653"/>
      <c r="M35" s="653"/>
      <c r="N35" s="653"/>
      <c r="O35" s="653"/>
      <c r="P35" s="653"/>
      <c r="Q35" s="653"/>
      <c r="R35" s="653"/>
      <c r="S35" s="653"/>
      <c r="T35" s="653"/>
      <c r="U35" s="653"/>
      <c r="V35" s="653"/>
      <c r="W35" s="653"/>
      <c r="X35" s="654"/>
    </row>
    <row r="36" spans="1:24">
      <c r="A36" s="331" t="s">
        <v>434</v>
      </c>
      <c r="B36" s="332"/>
      <c r="C36" s="332"/>
      <c r="D36" s="332"/>
      <c r="E36" s="332"/>
      <c r="F36" s="332"/>
      <c r="G36" s="332"/>
      <c r="H36" s="332"/>
      <c r="I36" s="332"/>
      <c r="J36" s="332"/>
      <c r="K36" s="332"/>
      <c r="L36" s="332"/>
      <c r="M36" s="332"/>
      <c r="N36" s="332"/>
      <c r="O36" s="332"/>
      <c r="P36" s="332"/>
      <c r="Q36" s="332"/>
      <c r="R36" s="332"/>
      <c r="S36" s="332"/>
      <c r="T36" s="332"/>
      <c r="U36" s="332"/>
      <c r="V36" s="332"/>
      <c r="W36" s="332"/>
      <c r="X36" s="333"/>
    </row>
  </sheetData>
  <mergeCells count="43">
    <mergeCell ref="A32:R32"/>
    <mergeCell ref="A33:X33"/>
    <mergeCell ref="A34:S34"/>
    <mergeCell ref="A35:X35"/>
    <mergeCell ref="A36:X36"/>
    <mergeCell ref="A31:X31"/>
    <mergeCell ref="B20:C20"/>
    <mergeCell ref="B21:C21"/>
    <mergeCell ref="A23:C23"/>
    <mergeCell ref="A24:B24"/>
    <mergeCell ref="D24:W24"/>
    <mergeCell ref="A25:B25"/>
    <mergeCell ref="A26:B26"/>
    <mergeCell ref="A27:B27"/>
    <mergeCell ref="A28:X28"/>
    <mergeCell ref="A29:X29"/>
    <mergeCell ref="A30:X30"/>
    <mergeCell ref="A22:C22"/>
    <mergeCell ref="B19:C19"/>
    <mergeCell ref="A9:B11"/>
    <mergeCell ref="C9:C11"/>
    <mergeCell ref="D9:W9"/>
    <mergeCell ref="X9:X12"/>
    <mergeCell ref="D11:W11"/>
    <mergeCell ref="A12:C13"/>
    <mergeCell ref="D13:W13"/>
    <mergeCell ref="B14:C14"/>
    <mergeCell ref="B15:C15"/>
    <mergeCell ref="B16:C16"/>
    <mergeCell ref="B17:C17"/>
    <mergeCell ref="B18:C18"/>
    <mergeCell ref="A6:X6"/>
    <mergeCell ref="A7:B8"/>
    <mergeCell ref="C7:C8"/>
    <mergeCell ref="D7:P7"/>
    <mergeCell ref="Q7:X7"/>
    <mergeCell ref="D8:P8"/>
    <mergeCell ref="Q8:X8"/>
    <mergeCell ref="A1:X1"/>
    <mergeCell ref="A2:X2"/>
    <mergeCell ref="A3:X3"/>
    <mergeCell ref="A4:X4"/>
    <mergeCell ref="A5:X5"/>
  </mergeCells>
  <dataValidations count="1">
    <dataValidation type="list" allowBlank="1" showInputMessage="1" showErrorMessage="1" sqref="D14:W21" xr:uid="{E0CD6E6D-F211-45E3-A7CC-0EEF3DD4DF83}">
      <formula1>"Yes, No"</formula1>
    </dataValidation>
  </dataValidations>
  <hyperlinks>
    <hyperlink ref="A32" r:id="rId1" display="https://assets.publishing.service.gov.uk/government/uploads/system/uploads/attachment_data/file/1079036/Keepers_of_time_woodlands_and_trees_policy_England.pdf" xr:uid="{40D90F1A-2A64-49D1-8B0D-D43AB3484C57}"/>
    <hyperlink ref="A34" r:id="rId2" display="https://www.gov.uk/guidance/ancient-woodland-ancient-trees-and-veteran-trees-advice-for-making-planning-decisions" xr:uid="{D80EF539-ADBA-44EB-ACA1-C27A3FCF882C}"/>
    <hyperlink ref="A6" r:id="rId3" display="https://ukhab.org/" xr:uid="{65BC59AE-5E30-4996-BF4C-B3F8B3422383}"/>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FBAF5-E80B-4A19-BD65-726E29BF481D}">
  <dimension ref="A1:Z65"/>
  <sheetViews>
    <sheetView zoomScale="70" zoomScaleNormal="70" workbookViewId="0">
      <selection activeCell="M58" sqref="M58"/>
    </sheetView>
  </sheetViews>
  <sheetFormatPr defaultRowHeight="14.4"/>
  <cols>
    <col min="1" max="1" width="48.6640625" customWidth="1"/>
  </cols>
  <sheetData>
    <row r="1" spans="1:26">
      <c r="A1" s="91" t="s">
        <v>204</v>
      </c>
    </row>
    <row r="2" spans="1:26">
      <c r="A2" s="91" t="s">
        <v>205</v>
      </c>
    </row>
    <row r="3" spans="1:26">
      <c r="A3" s="91" t="s">
        <v>206</v>
      </c>
    </row>
    <row r="4" spans="1:26">
      <c r="A4" s="91" t="s">
        <v>207</v>
      </c>
    </row>
    <row r="5" spans="1:26">
      <c r="A5" s="91" t="s">
        <v>208</v>
      </c>
    </row>
    <row r="6" spans="1:26">
      <c r="A6" s="91" t="s">
        <v>209</v>
      </c>
    </row>
    <row r="7" spans="1:26">
      <c r="A7" s="91" t="s">
        <v>210</v>
      </c>
    </row>
    <row r="8" spans="1:26">
      <c r="A8" s="91" t="s">
        <v>211</v>
      </c>
    </row>
    <row r="12" spans="1:26">
      <c r="A12" s="294" t="s">
        <v>438</v>
      </c>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6"/>
    </row>
    <row r="13" spans="1:26">
      <c r="A13" t="s">
        <v>438</v>
      </c>
    </row>
    <row r="14" spans="1:26">
      <c r="A14" t="s">
        <v>435</v>
      </c>
    </row>
    <row r="15" spans="1:26">
      <c r="A15" t="s">
        <v>436</v>
      </c>
    </row>
    <row r="16" spans="1:26">
      <c r="A16" t="s">
        <v>437</v>
      </c>
    </row>
    <row r="18" spans="1:14">
      <c r="A18" s="294" t="s">
        <v>242</v>
      </c>
      <c r="B18" s="295"/>
      <c r="C18" s="295"/>
      <c r="D18" s="295"/>
      <c r="E18" s="295"/>
      <c r="F18" s="295"/>
      <c r="G18" s="295"/>
      <c r="H18" s="295"/>
      <c r="I18" s="295"/>
      <c r="J18" s="295"/>
      <c r="K18" s="295"/>
      <c r="L18" s="295"/>
      <c r="M18" s="295"/>
      <c r="N18" s="296"/>
    </row>
    <row r="19" spans="1:14">
      <c r="A19" t="s">
        <v>440</v>
      </c>
    </row>
    <row r="20" spans="1:14">
      <c r="A20" t="s">
        <v>441</v>
      </c>
    </row>
    <row r="21" spans="1:14">
      <c r="A21" t="s">
        <v>442</v>
      </c>
    </row>
    <row r="22" spans="1:14">
      <c r="A22" t="s">
        <v>443</v>
      </c>
    </row>
    <row r="23" spans="1:14">
      <c r="A23" t="s">
        <v>444</v>
      </c>
    </row>
    <row r="24" spans="1:14">
      <c r="A24" t="s">
        <v>445</v>
      </c>
    </row>
    <row r="25" spans="1:14">
      <c r="A25" t="s">
        <v>446</v>
      </c>
    </row>
    <row r="26" spans="1:14">
      <c r="A26" t="s">
        <v>447</v>
      </c>
    </row>
    <row r="29" spans="1:14">
      <c r="A29" t="s">
        <v>448</v>
      </c>
    </row>
    <row r="30" spans="1:14">
      <c r="A30" t="s">
        <v>449</v>
      </c>
    </row>
    <row r="31" spans="1:14">
      <c r="A31" t="s">
        <v>450</v>
      </c>
    </row>
    <row r="32" spans="1:14">
      <c r="A32" t="s">
        <v>460</v>
      </c>
    </row>
    <row r="33" spans="1:1">
      <c r="A33" t="s">
        <v>451</v>
      </c>
    </row>
    <row r="34" spans="1:1">
      <c r="A34" t="s">
        <v>452</v>
      </c>
    </row>
    <row r="35" spans="1:1">
      <c r="A35" t="s">
        <v>461</v>
      </c>
    </row>
    <row r="36" spans="1:1">
      <c r="A36" t="s">
        <v>453</v>
      </c>
    </row>
    <row r="37" spans="1:1">
      <c r="A37" t="s">
        <v>454</v>
      </c>
    </row>
    <row r="38" spans="1:1">
      <c r="A38" t="s">
        <v>455</v>
      </c>
    </row>
    <row r="39" spans="1:1">
      <c r="A39" t="s">
        <v>456</v>
      </c>
    </row>
    <row r="40" spans="1:1">
      <c r="A40" t="s">
        <v>457</v>
      </c>
    </row>
    <row r="41" spans="1:1">
      <c r="A41" t="s">
        <v>458</v>
      </c>
    </row>
    <row r="42" spans="1:1">
      <c r="A42" t="s">
        <v>459</v>
      </c>
    </row>
    <row r="45" spans="1:1" ht="16.2" customHeight="1">
      <c r="A45" s="123" t="s">
        <v>511</v>
      </c>
    </row>
    <row r="46" spans="1:1">
      <c r="A46" t="s">
        <v>503</v>
      </c>
    </row>
    <row r="47" spans="1:1">
      <c r="A47" t="s">
        <v>504</v>
      </c>
    </row>
    <row r="48" spans="1:1">
      <c r="A48" t="s">
        <v>505</v>
      </c>
    </row>
    <row r="49" spans="1:1">
      <c r="A49" t="s">
        <v>506</v>
      </c>
    </row>
    <row r="50" spans="1:1">
      <c r="A50" t="s">
        <v>507</v>
      </c>
    </row>
    <row r="51" spans="1:1">
      <c r="A51" t="s">
        <v>508</v>
      </c>
    </row>
    <row r="52" spans="1:1">
      <c r="A52" t="s">
        <v>509</v>
      </c>
    </row>
    <row r="53" spans="1:1">
      <c r="A53" t="s">
        <v>510</v>
      </c>
    </row>
    <row r="55" spans="1:1">
      <c r="A55" t="s">
        <v>512</v>
      </c>
    </row>
    <row r="56" spans="1:1">
      <c r="A56" t="s">
        <v>513</v>
      </c>
    </row>
    <row r="57" spans="1:1">
      <c r="A57" t="s">
        <v>514</v>
      </c>
    </row>
    <row r="58" spans="1:1">
      <c r="A58" t="s">
        <v>515</v>
      </c>
    </row>
    <row r="59" spans="1:1">
      <c r="A59" t="s">
        <v>516</v>
      </c>
    </row>
    <row r="60" spans="1:1">
      <c r="A60" t="s">
        <v>517</v>
      </c>
    </row>
    <row r="61" spans="1:1">
      <c r="A61" t="s">
        <v>518</v>
      </c>
    </row>
    <row r="62" spans="1:1">
      <c r="A62" t="s">
        <v>519</v>
      </c>
    </row>
    <row r="63" spans="1:1">
      <c r="A63" t="s">
        <v>520</v>
      </c>
    </row>
    <row r="64" spans="1:1">
      <c r="A64" t="s">
        <v>522</v>
      </c>
    </row>
    <row r="65" spans="1:1">
      <c r="A65" t="s">
        <v>521</v>
      </c>
    </row>
  </sheetData>
  <mergeCells count="2">
    <mergeCell ref="A12:Z12"/>
    <mergeCell ref="A18:N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SURVEY COVER SHEET </vt:lpstr>
      <vt:lpstr>CA SUMMARY SHEET</vt:lpstr>
      <vt:lpstr>4. DITCH</vt:lpstr>
      <vt:lpstr>5. GRASSLAND LOW</vt:lpstr>
      <vt:lpstr>6. GRASSLAND MED HIGH &amp; V.HIGH</vt:lpstr>
      <vt:lpstr>7. HEATHLAND</vt:lpstr>
      <vt:lpstr>9.INDIVIDUAL TREES</vt:lpstr>
      <vt:lpstr>8. HEDGEROW</vt:lpstr>
      <vt:lpstr>16.LINE OF TREES</vt:lpstr>
      <vt:lpstr>17.ORCHARD</vt:lpstr>
      <vt:lpstr>18.POND</vt:lpstr>
      <vt:lpstr>20. SCRUB</vt:lpstr>
      <vt:lpstr>22.URBAN</vt:lpstr>
      <vt:lpstr>23.WETLAND</vt:lpstr>
      <vt:lpstr>24.WOODLAND</vt:lpstr>
      <vt:lpstr>25.WOOD-PASTURE &amp; PARKLAND</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Wagstaffe</dc:creator>
  <cp:lastModifiedBy>Ben Wagstaffe</cp:lastModifiedBy>
  <dcterms:created xsi:type="dcterms:W3CDTF">2025-11-05T10:04:30Z</dcterms:created>
  <dcterms:modified xsi:type="dcterms:W3CDTF">2026-04-07T15:23:16Z</dcterms:modified>
</cp:coreProperties>
</file>