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https://gspropertyltd-my.sharepoint.com/personal/simon_gs-property_co_uk/Documents/Office Shared/Data/GSPD/Quotations/Yeomanry House Reading/"/>
    </mc:Choice>
  </mc:AlternateContent>
  <xr:revisionPtr revIDLastSave="150" documentId="8_{91D57316-D610-4037-8D84-677A4DB0E700}" xr6:coauthVersionLast="47" xr6:coauthVersionMax="47" xr10:uidLastSave="{3F9D1420-040F-4DF1-991B-14E4AF964BF3}"/>
  <bookViews>
    <workbookView xWindow="0" yWindow="15" windowWidth="21600" windowHeight="12765" tabRatio="963" activeTab="4" xr2:uid="{00000000-000D-0000-FFFF-FFFF00000000}"/>
  </bookViews>
  <sheets>
    <sheet name="Cover Sheet" sheetId="1" r:id="rId1"/>
    <sheet name="Contents" sheetId="2" r:id="rId2"/>
    <sheet name="1 Exec Summary" sheetId="3" r:id="rId3"/>
    <sheet name="2 Basis" sheetId="4" r:id="rId4"/>
    <sheet name="3 SofW" sheetId="5" r:id="rId5"/>
    <sheet name="Appendix A" sheetId="15" r:id="rId6"/>
    <sheet name="Sheet11" sheetId="7" r:id="rId7"/>
    <sheet name="Sheet12" sheetId="8" r:id="rId8"/>
    <sheet name="Sheet14" sheetId="10" r:id="rId9"/>
    <sheet name="Sheet15" sheetId="11" r:id="rId10"/>
    <sheet name="Sheet16" sheetId="12" r:id="rId11"/>
    <sheet name="Sheet1" sheetId="13" r:id="rId12"/>
  </sheets>
  <definedNames>
    <definedName name="a">'3 SofW'!$1:$1048576</definedName>
    <definedName name="_xlnm.Print_Area" localSheetId="4">'3 SofW'!$A$1:$N$460</definedName>
    <definedName name="_xlnm.Print_Area" localSheetId="5">'Appendix A'!$A$1:$I$37</definedName>
    <definedName name="_xlnm.Print_Titles" localSheetId="4">'3 SofW'!$1:$2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5" l="1"/>
  <c r="D39" i="3"/>
  <c r="F144" i="5"/>
  <c r="F19" i="5"/>
  <c r="F23" i="5"/>
  <c r="F367" i="5"/>
  <c r="F347" i="5"/>
  <c r="F341" i="5"/>
  <c r="F385" i="5"/>
  <c r="F384" i="5"/>
  <c r="F383" i="5"/>
  <c r="F382" i="5"/>
  <c r="F264" i="5"/>
  <c r="F262" i="5"/>
  <c r="F100" i="5"/>
  <c r="F90" i="5"/>
  <c r="F88" i="5"/>
  <c r="F80" i="5"/>
  <c r="F68" i="5"/>
  <c r="F7" i="5"/>
  <c r="F5" i="5"/>
  <c r="F327" i="5"/>
  <c r="F312" i="5"/>
  <c r="F308" i="5"/>
  <c r="F29" i="5"/>
  <c r="F175" i="5"/>
  <c r="F146" i="5"/>
  <c r="F132" i="5"/>
  <c r="F42" i="5"/>
  <c r="F45" i="5" s="1"/>
  <c r="F296" i="5"/>
  <c r="F148" i="5"/>
  <c r="F116" i="5"/>
  <c r="F114" i="5"/>
  <c r="F84" i="5"/>
  <c r="F343" i="5"/>
  <c r="F33" i="5"/>
  <c r="F365" i="5"/>
  <c r="F306" i="5"/>
  <c r="F179" i="5"/>
  <c r="F173" i="5"/>
  <c r="F120" i="5"/>
  <c r="F118" i="5"/>
  <c r="F112" i="5"/>
  <c r="F110" i="5"/>
  <c r="F86" i="5"/>
  <c r="F66" i="5"/>
  <c r="F31" i="5"/>
  <c r="F27" i="5"/>
  <c r="F25" i="5"/>
  <c r="F21" i="5"/>
  <c r="F17" i="5"/>
  <c r="F15" i="5"/>
  <c r="F13" i="5"/>
  <c r="F11" i="5"/>
  <c r="F415" i="5"/>
  <c r="F414" i="5"/>
  <c r="F412" i="5"/>
  <c r="F411" i="5"/>
  <c r="F410" i="5"/>
  <c r="F409" i="5"/>
  <c r="F407" i="5"/>
  <c r="F406" i="5"/>
  <c r="F405" i="5"/>
  <c r="F404" i="5"/>
  <c r="F403" i="5"/>
  <c r="F401" i="5"/>
  <c r="F400" i="5"/>
  <c r="F399" i="5"/>
  <c r="F398" i="5"/>
  <c r="F397" i="5"/>
  <c r="F396" i="5"/>
  <c r="F395" i="5"/>
  <c r="F394" i="5"/>
  <c r="F393" i="5"/>
  <c r="F371" i="5"/>
  <c r="F369" i="5"/>
  <c r="F361" i="5"/>
  <c r="F359" i="5"/>
  <c r="F357" i="5"/>
  <c r="F355" i="5"/>
  <c r="F351" i="5"/>
  <c r="F339" i="5"/>
  <c r="F337" i="5"/>
  <c r="F325" i="5"/>
  <c r="F323" i="5"/>
  <c r="F310" i="5"/>
  <c r="F298" i="5"/>
  <c r="F294" i="5"/>
  <c r="F292" i="5"/>
  <c r="F278" i="5"/>
  <c r="F276" i="5"/>
  <c r="F274" i="5"/>
  <c r="F272" i="5"/>
  <c r="F256" i="5"/>
  <c r="F254" i="5"/>
  <c r="F245" i="5"/>
  <c r="F239" i="5"/>
  <c r="F197" i="5"/>
  <c r="F193" i="5"/>
  <c r="F191" i="5"/>
  <c r="F189" i="5"/>
  <c r="F187" i="5"/>
  <c r="F185" i="5"/>
  <c r="F183" i="5"/>
  <c r="F181" i="5"/>
  <c r="F177" i="5"/>
  <c r="F171" i="5"/>
  <c r="F156" i="5"/>
  <c r="F159" i="5" s="1"/>
  <c r="F142" i="5"/>
  <c r="F130" i="5"/>
  <c r="F128" i="5"/>
  <c r="F126" i="5"/>
  <c r="F124" i="5"/>
  <c r="F108" i="5"/>
  <c r="F106" i="5"/>
  <c r="F104" i="5"/>
  <c r="F98" i="5"/>
  <c r="F82" i="5"/>
  <c r="F76" i="5"/>
  <c r="F64" i="5"/>
  <c r="F52" i="5" l="1"/>
  <c r="F330" i="5"/>
  <c r="F93" i="5"/>
  <c r="F318" i="5"/>
  <c r="F200" i="5"/>
  <c r="F151" i="5"/>
  <c r="F59" i="5"/>
  <c r="F267" i="5"/>
  <c r="F301" i="5"/>
  <c r="F389" i="5"/>
  <c r="F71" i="5"/>
  <c r="F38" i="5"/>
  <c r="F416" i="5" l="1"/>
  <c r="F433" i="5" l="1"/>
  <c r="F432" i="5" l="1"/>
  <c r="F422" i="5"/>
  <c r="F421" i="5"/>
  <c r="F418" i="5"/>
  <c r="F205" i="5"/>
  <c r="F248" i="5" s="1"/>
  <c r="F431" i="5"/>
  <c r="F430" i="5"/>
  <c r="F429" i="5"/>
  <c r="F428" i="5"/>
  <c r="F423" i="5"/>
  <c r="F417" i="5" l="1"/>
  <c r="J232" i="5"/>
  <c r="J231" i="5"/>
  <c r="F408" i="5"/>
  <c r="J191" i="5" l="1"/>
  <c r="K191" i="5" s="1"/>
  <c r="L191" i="5" s="1"/>
  <c r="J225" i="5"/>
  <c r="J224" i="5"/>
  <c r="F425" i="5"/>
  <c r="F424" i="5"/>
  <c r="F284" i="5"/>
  <c r="F287" i="5" s="1"/>
  <c r="H272" i="5"/>
  <c r="F434" i="5"/>
  <c r="J310" i="5"/>
  <c r="K310" i="5" s="1"/>
  <c r="L310" i="5" s="1"/>
  <c r="G278" i="5"/>
  <c r="J264" i="5"/>
  <c r="K264" i="5" s="1"/>
  <c r="L264" i="5" s="1"/>
  <c r="J262" i="5"/>
  <c r="K262" i="5" s="1"/>
  <c r="L262" i="5" s="1"/>
  <c r="H254" i="5"/>
  <c r="J243" i="5"/>
  <c r="K243" i="5" s="1"/>
  <c r="L243" i="5" s="1"/>
  <c r="J237" i="5"/>
  <c r="K237" i="5" s="1"/>
  <c r="L237" i="5" s="1"/>
  <c r="J236" i="5"/>
  <c r="K236" i="5" s="1"/>
  <c r="L236" i="5" s="1"/>
  <c r="J235" i="5"/>
  <c r="K235" i="5" s="1"/>
  <c r="L235" i="5" s="1"/>
  <c r="J234" i="5"/>
  <c r="K234" i="5" s="1"/>
  <c r="L234" i="5" s="1"/>
  <c r="J233" i="5"/>
  <c r="K233" i="5" s="1"/>
  <c r="L233" i="5" s="1"/>
  <c r="J230" i="5"/>
  <c r="K230" i="5" s="1"/>
  <c r="L230" i="5" s="1"/>
  <c r="J229" i="5"/>
  <c r="K229" i="5" s="1"/>
  <c r="L229" i="5" s="1"/>
  <c r="J228" i="5"/>
  <c r="K228" i="5" s="1"/>
  <c r="L228" i="5" s="1"/>
  <c r="J227" i="5"/>
  <c r="K227" i="5" s="1"/>
  <c r="L227" i="5" s="1"/>
  <c r="J226" i="5"/>
  <c r="K226" i="5" s="1"/>
  <c r="L226" i="5" s="1"/>
  <c r="J223" i="5"/>
  <c r="K223" i="5" s="1"/>
  <c r="L223" i="5" s="1"/>
  <c r="J219" i="5"/>
  <c r="K219" i="5" s="1"/>
  <c r="L219" i="5" s="1"/>
  <c r="J214" i="5"/>
  <c r="K214" i="5" s="1"/>
  <c r="L214" i="5" s="1"/>
  <c r="J207" i="5"/>
  <c r="K207" i="5" s="1"/>
  <c r="L207" i="5" s="1"/>
  <c r="J193" i="5"/>
  <c r="K193" i="5" s="1"/>
  <c r="L193" i="5" s="1"/>
  <c r="H189" i="5"/>
  <c r="K189" i="5" s="1"/>
  <c r="L189" i="5" s="1"/>
  <c r="J181" i="5"/>
  <c r="K181" i="5" s="1"/>
  <c r="L181" i="5" s="1"/>
  <c r="H130" i="5"/>
  <c r="G128" i="5"/>
  <c r="G122" i="5"/>
  <c r="G78" i="5"/>
  <c r="F420" i="5"/>
  <c r="G323" i="5"/>
  <c r="G156" i="5"/>
  <c r="J142" i="5"/>
  <c r="K142" i="5" s="1"/>
  <c r="L142" i="5" s="1"/>
  <c r="G104" i="5"/>
  <c r="F166" i="5"/>
  <c r="G13" i="3" s="1"/>
  <c r="F436" i="5" l="1"/>
  <c r="G22" i="3" s="1"/>
  <c r="G76" i="5"/>
  <c r="G14" i="3"/>
  <c r="H156" i="5"/>
  <c r="K156" i="5" s="1"/>
  <c r="L156" i="5" s="1"/>
  <c r="H278" i="5"/>
  <c r="K278" i="5" s="1"/>
  <c r="L278" i="5" s="1"/>
  <c r="G130" i="5"/>
  <c r="K130" i="5" s="1"/>
  <c r="L130" i="5" s="1"/>
  <c r="G20" i="3"/>
  <c r="H76" i="5"/>
  <c r="H323" i="5"/>
  <c r="K323" i="5" s="1"/>
  <c r="L323" i="5" s="1"/>
  <c r="H78" i="5"/>
  <c r="K78" i="5" s="1"/>
  <c r="L78" i="5" s="1"/>
  <c r="H122" i="5"/>
  <c r="K122" i="5" s="1"/>
  <c r="L122" i="5" s="1"/>
  <c r="H104" i="5"/>
  <c r="K104" i="5" s="1"/>
  <c r="L104" i="5" s="1"/>
  <c r="G272" i="5"/>
  <c r="K272" i="5" s="1"/>
  <c r="L272" i="5" s="1"/>
  <c r="J171" i="5"/>
  <c r="K171" i="5" s="1"/>
  <c r="L171" i="5" s="1"/>
  <c r="G12" i="3"/>
  <c r="H128" i="5"/>
  <c r="K128" i="5" s="1"/>
  <c r="L128" i="5" s="1"/>
  <c r="G254" i="5"/>
  <c r="K254" i="5" s="1"/>
  <c r="L254" i="5" s="1"/>
  <c r="G4" i="3"/>
  <c r="G6" i="3"/>
  <c r="G11" i="3"/>
  <c r="H98" i="5"/>
  <c r="G98" i="5"/>
  <c r="G19" i="3"/>
  <c r="J306" i="5"/>
  <c r="K306" i="5" s="1"/>
  <c r="L306" i="5" s="1"/>
  <c r="G21" i="3"/>
  <c r="H292" i="5"/>
  <c r="G292" i="5"/>
  <c r="G15" i="3"/>
  <c r="G106" i="5"/>
  <c r="H106" i="5"/>
  <c r="K76" i="5" l="1"/>
  <c r="L76" i="5" s="1"/>
  <c r="G9" i="3"/>
  <c r="G7" i="3"/>
  <c r="E134" i="5"/>
  <c r="K292" i="5"/>
  <c r="L292" i="5" s="1"/>
  <c r="K106" i="5"/>
  <c r="L106" i="5" s="1"/>
  <c r="H294" i="5"/>
  <c r="G294" i="5"/>
  <c r="G18" i="3"/>
  <c r="G108" i="5"/>
  <c r="H108" i="5"/>
  <c r="K98" i="5"/>
  <c r="L98" i="5" s="1"/>
  <c r="G8" i="3"/>
  <c r="G16" i="3"/>
  <c r="F134" i="5" l="1"/>
  <c r="F137" i="5" s="1"/>
  <c r="G10" i="3" s="1"/>
  <c r="K294" i="5"/>
  <c r="L294" i="5" s="1"/>
  <c r="G276" i="5"/>
  <c r="H276" i="5"/>
  <c r="K108" i="5"/>
  <c r="L108" i="5" s="1"/>
  <c r="H274" i="5"/>
  <c r="G274" i="5"/>
  <c r="G17" i="3"/>
  <c r="G134" i="5" l="1"/>
  <c r="H134" i="5"/>
  <c r="K274" i="5"/>
  <c r="L274" i="5" s="1"/>
  <c r="K276" i="5"/>
  <c r="L276" i="5" s="1"/>
  <c r="K134" i="5" l="1"/>
  <c r="L134" i="5" s="1"/>
  <c r="G5" i="3"/>
  <c r="G25" i="3" s="1"/>
  <c r="G27" i="3" l="1"/>
  <c r="G29" i="3"/>
</calcChain>
</file>

<file path=xl/sharedStrings.xml><?xml version="1.0" encoding="utf-8"?>
<sst xmlns="http://schemas.openxmlformats.org/spreadsheetml/2006/main" count="960" uniqueCount="449">
  <si>
    <r>
      <rPr>
        <b/>
        <sz val="48"/>
        <color theme="0" tint="-0.34998626667073579"/>
        <rFont val="Century Gothic"/>
        <family val="2"/>
      </rPr>
      <t>GS</t>
    </r>
    <r>
      <rPr>
        <b/>
        <sz val="48"/>
        <color rgb="FF7F7F7F"/>
        <rFont val="Century Gothic"/>
        <family val="2"/>
      </rPr>
      <t xml:space="preserve"> </t>
    </r>
    <r>
      <rPr>
        <b/>
        <sz val="48"/>
        <color rgb="FF92D050"/>
        <rFont val="Century Gothic"/>
        <family val="2"/>
      </rPr>
      <t>Property</t>
    </r>
  </si>
  <si>
    <t>Developments Limited</t>
  </si>
  <si>
    <t>G S Property Developments Ltd</t>
  </si>
  <si>
    <t>29 Little Heath Road</t>
  </si>
  <si>
    <t>Tilehurst</t>
  </si>
  <si>
    <t>Reading</t>
  </si>
  <si>
    <t>RG31 5TY</t>
  </si>
  <si>
    <t>Contact:</t>
  </si>
  <si>
    <t>Paul Spokes</t>
  </si>
  <si>
    <t>Tel:</t>
  </si>
  <si>
    <t>0118 9412227 &amp; 07793 444084</t>
  </si>
  <si>
    <t>Email:</t>
  </si>
  <si>
    <t>paul@gs-property.co.uk</t>
  </si>
  <si>
    <t>CONTENTS</t>
  </si>
  <si>
    <t>1.0</t>
  </si>
  <si>
    <t>QUOTATION SUMMARY</t>
  </si>
  <si>
    <t xml:space="preserve"> </t>
  </si>
  <si>
    <t>2.0</t>
  </si>
  <si>
    <t>BASIS OF QUOTATION</t>
  </si>
  <si>
    <t>3.0</t>
  </si>
  <si>
    <t>SCHEDULE OF WORKS</t>
  </si>
  <si>
    <t>APPENDIX A</t>
  </si>
  <si>
    <t>Ref.</t>
  </si>
  <si>
    <t>Element</t>
  </si>
  <si>
    <t>Total</t>
  </si>
  <si>
    <t>.01</t>
  </si>
  <si>
    <t>Demolitions &amp; Alterations</t>
  </si>
  <si>
    <t>.02</t>
  </si>
  <si>
    <t>Excavation and earthwork</t>
  </si>
  <si>
    <t>.03</t>
  </si>
  <si>
    <t>In Situ Concrete</t>
  </si>
  <si>
    <t>.04</t>
  </si>
  <si>
    <t>Pre Cast Concrete</t>
  </si>
  <si>
    <t>.05</t>
  </si>
  <si>
    <t>Brickwork and Blockwork</t>
  </si>
  <si>
    <t>.06</t>
  </si>
  <si>
    <t>Roofing</t>
  </si>
  <si>
    <t>.07</t>
  </si>
  <si>
    <t>Woodwork</t>
  </si>
  <si>
    <t>.08</t>
  </si>
  <si>
    <t>Windows and external doors</t>
  </si>
  <si>
    <t>.09</t>
  </si>
  <si>
    <t>Steelwork</t>
  </si>
  <si>
    <t>.10</t>
  </si>
  <si>
    <t>Metalwork</t>
  </si>
  <si>
    <t>.11</t>
  </si>
  <si>
    <t>Plumbing &amp; Mechanical Engineering Installations</t>
  </si>
  <si>
    <t>.12</t>
  </si>
  <si>
    <t>Electrical Installations</t>
  </si>
  <si>
    <t>.13</t>
  </si>
  <si>
    <t>Floor Finishes</t>
  </si>
  <si>
    <t>.14</t>
  </si>
  <si>
    <t>Wall Finishes</t>
  </si>
  <si>
    <t>.15</t>
  </si>
  <si>
    <t>Ceiling Finishes</t>
  </si>
  <si>
    <t>.16</t>
  </si>
  <si>
    <t>Furniture &amp; Fittings</t>
  </si>
  <si>
    <t>.17</t>
  </si>
  <si>
    <t>Painting &amp; Decorating</t>
  </si>
  <si>
    <t>.18</t>
  </si>
  <si>
    <t>External works</t>
  </si>
  <si>
    <t>.19</t>
  </si>
  <si>
    <t>Preliminaries</t>
  </si>
  <si>
    <t>TOTAL</t>
  </si>
  <si>
    <t>(Excluding VAT, Design Fees &amp; CIL charges - see section 2 for further information)</t>
  </si>
  <si>
    <t>FOR INFORMATION ONLY</t>
  </si>
  <si>
    <t>Gross Floor Area</t>
  </si>
  <si>
    <t>m2</t>
  </si>
  <si>
    <t>ft2</t>
  </si>
  <si>
    <t>Basement</t>
  </si>
  <si>
    <t>Ground floor</t>
  </si>
  <si>
    <t xml:space="preserve">First floor </t>
  </si>
  <si>
    <t>Second floor</t>
  </si>
  <si>
    <t>Brief description of the Works</t>
  </si>
  <si>
    <t>Structural Engineer:</t>
  </si>
  <si>
    <t>Warranties &amp; Insurances:</t>
  </si>
  <si>
    <t>Assumptions</t>
  </si>
  <si>
    <t>2.2.1</t>
  </si>
  <si>
    <t>2.2.2</t>
  </si>
  <si>
    <t>2.2.3</t>
  </si>
  <si>
    <t>The works will not be phased</t>
  </si>
  <si>
    <t>2.2.4</t>
  </si>
  <si>
    <t>The foul water drainage will fall by gravity into a the existing mains system on site. All licenses permissions etc. for these works to be arranged and paid for by others.</t>
  </si>
  <si>
    <t>2.2.5</t>
  </si>
  <si>
    <t>Temporary electricity (100 amp supply) and water supplies/services will be provided free of charge by the Employer.</t>
  </si>
  <si>
    <t>2.2.6</t>
  </si>
  <si>
    <t>2.2.7</t>
  </si>
  <si>
    <t>The Employer shall discharge all necessary planning conditions and Building Control conditions.  The Employer's designers shall advise the Employer on all design matters including planning and building control implications as a result of changes from the approved planning drawings.  G S Property Developments Ltd will call out the Building Control Surveyor for any necessary key stage inspections.</t>
  </si>
  <si>
    <t>2.2.8</t>
  </si>
  <si>
    <t>2.2.9</t>
  </si>
  <si>
    <t>We have assumed we will not be excavating below the ground water level as no allowance has been made for dewatering</t>
  </si>
  <si>
    <t>2.2.10</t>
  </si>
  <si>
    <t>A structural warranty is to be obtained and paid for by the client.</t>
  </si>
  <si>
    <t>Exclusions</t>
  </si>
  <si>
    <t>2.3.1</t>
  </si>
  <si>
    <t>2.3.2</t>
  </si>
  <si>
    <t>2.3.3</t>
  </si>
  <si>
    <t>Planning fees and charges including and contributions due under Section 106 and/or 278 agreements and the Community Infrastructure Levy.</t>
  </si>
  <si>
    <t>2.3.4</t>
  </si>
  <si>
    <t>Building Regulation fees and charges.</t>
  </si>
  <si>
    <t>2.3.5</t>
  </si>
  <si>
    <t>Party wall awards, notices, fees and charges under the Party Wall etc. Act 1996.</t>
  </si>
  <si>
    <t>2.3.6</t>
  </si>
  <si>
    <t xml:space="preserve">Building Warranty &amp; Insurance fees and charges e.g. Zurich, NHBC Buildmark or NHBC Solo, etc. </t>
  </si>
  <si>
    <t>2.3.7</t>
  </si>
  <si>
    <t>2.3.8</t>
  </si>
  <si>
    <t>All design fees and charges including building regulations drawings, working drawings, structural calculations, as built drawings, survey drawings, ground investigations, hydrological reports, contamination reports, ground stability reports, environmental reports,  SAP calculations, Energy Performance Certificate, and the code for sustainable homes report.</t>
  </si>
  <si>
    <t>2.3.9</t>
  </si>
  <si>
    <t>Drainage build over notices.</t>
  </si>
  <si>
    <t>2.3.10</t>
  </si>
  <si>
    <t>Rediverting any mains services.</t>
  </si>
  <si>
    <t>2.3.11</t>
  </si>
  <si>
    <t>2.3.12</t>
  </si>
  <si>
    <t xml:space="preserve">Carpets, curtains, blind and other soft furnishings - to be supplied and fitted by the client. </t>
  </si>
  <si>
    <t>2.3.17</t>
  </si>
  <si>
    <t>Electric entrance gate, intercom etc.</t>
  </si>
  <si>
    <t>2.3.18</t>
  </si>
  <si>
    <t>Fire alarm panels - assumed linked heat and smoke detectors sufficient</t>
  </si>
  <si>
    <t>2.3.19</t>
  </si>
  <si>
    <t>2.3.20</t>
  </si>
  <si>
    <t>2.3.21</t>
  </si>
  <si>
    <t>2.3.22</t>
  </si>
  <si>
    <t>2.3.23</t>
  </si>
  <si>
    <t>No allowance for CCTV survey or remedial works to the existing retained foul and surface water drains</t>
  </si>
  <si>
    <t>Demolition notice fees including an asbestos report - to be arranged and paid for by client. An asbestos report and approved demolition notice will be required prior to demolition</t>
  </si>
  <si>
    <t>All works associated with protected species such as Bats, newts, slow worms, doormice etc including any ecological surveys required /licenses needed.  These costs if any to be borne by the client</t>
  </si>
  <si>
    <t>Lightning protection system</t>
  </si>
  <si>
    <t>Drawings used to prepare quotation</t>
  </si>
  <si>
    <t>2.4.1</t>
  </si>
  <si>
    <t>This quotation is based on the specification and drawings set out in Appendix A.</t>
  </si>
  <si>
    <t>2.4.2</t>
  </si>
  <si>
    <t>Please note we have relied on the accuracy and sufficiency of the information in the designs and drawings produced by the Employer's designers.</t>
  </si>
  <si>
    <t>Provisional Sums (PS) and Prime Cost Sums (PC sums)</t>
  </si>
  <si>
    <t>2.5.1</t>
  </si>
  <si>
    <t>Various provisional sums and prime cost sums have been included in this quotation.  These will be adjusted accordingly when the actual costs are known with a 20% addition to cover our head office overheads and profit.</t>
  </si>
  <si>
    <t>Provisional Quantities</t>
  </si>
  <si>
    <t>2.6.1</t>
  </si>
  <si>
    <t>Various provisional quantities have been included in this quotation.  These provisional quantities will be adjusted accordingly when the actual quantities are known.</t>
  </si>
  <si>
    <t>Quant.</t>
  </si>
  <si>
    <t>Unit</t>
  </si>
  <si>
    <t>Rate</t>
  </si>
  <si>
    <t>LABOUR</t>
  </si>
  <si>
    <t>MATERIALS</t>
  </si>
  <si>
    <t>PLANT</t>
  </si>
  <si>
    <t>SUB CONTRACT</t>
  </si>
  <si>
    <t>Check Sum</t>
  </si>
  <si>
    <t>DEMOLITIONS &amp; ALTERATIONS</t>
  </si>
  <si>
    <t>-</t>
  </si>
  <si>
    <t>Itm</t>
  </si>
  <si>
    <t>PS</t>
  </si>
  <si>
    <t>Section total</t>
  </si>
  <si>
    <t>IN SITU CONCRETE</t>
  </si>
  <si>
    <t>3.04</t>
  </si>
  <si>
    <t>PRE CAST CONCRETE</t>
  </si>
  <si>
    <t>nr</t>
  </si>
  <si>
    <t>3.05</t>
  </si>
  <si>
    <t>included</t>
  </si>
  <si>
    <t>m</t>
  </si>
  <si>
    <t>Included elsewhere</t>
  </si>
  <si>
    <t>Nr</t>
  </si>
  <si>
    <t>ROOFING</t>
  </si>
  <si>
    <t>WOODWORK</t>
  </si>
  <si>
    <t>,4</t>
  </si>
  <si>
    <t>First fix; Internal stud partitions; 50 x 100mm treated sawn softwood studding and noggins</t>
  </si>
  <si>
    <t xml:space="preserve">  </t>
  </si>
  <si>
    <t>Woodwork sundries</t>
  </si>
  <si>
    <t>WINDOWS &amp; EXTERNAL DOORS</t>
  </si>
  <si>
    <t>3.09</t>
  </si>
  <si>
    <t>STRUCTURAL STEELWORK</t>
  </si>
  <si>
    <t>3.10</t>
  </si>
  <si>
    <t>METALWORK</t>
  </si>
  <si>
    <t>3.11</t>
  </si>
  <si>
    <t>PLUMBING &amp; MECHANICAL ENGINEERING INSTALLATIONS</t>
  </si>
  <si>
    <t>Supply and fit  water softener</t>
  </si>
  <si>
    <t>Builders work in connection with services</t>
  </si>
  <si>
    <t>3.12</t>
  </si>
  <si>
    <t>ELECTRICAL INSTALLATIONS</t>
  </si>
  <si>
    <t xml:space="preserve">Electrical installation; concealed wiring; white plastic fittings PROVISIONAL SUM - to be remeasured using the following schedule of rates - </t>
  </si>
  <si>
    <t>Double socket outlet or appliance outlet</t>
  </si>
  <si>
    <t>Shaver point</t>
  </si>
  <si>
    <t>Supply to illuminated mirror</t>
  </si>
  <si>
    <t>Towel rail heater supply</t>
  </si>
  <si>
    <t>Oven point</t>
  </si>
  <si>
    <t>Induction hob point</t>
  </si>
  <si>
    <t>Extra over DSSO for integrated USB point</t>
  </si>
  <si>
    <t>Pendant or batten light holder</t>
  </si>
  <si>
    <t>Wall lights (Fittings provided by the client free of charge)</t>
  </si>
  <si>
    <t>Light switch - max two gang</t>
  </si>
  <si>
    <t>Dimmer module</t>
  </si>
  <si>
    <t>Feature kitchen pendant lights supplied by the client</t>
  </si>
  <si>
    <t>Low voltage LED down light</t>
  </si>
  <si>
    <t>External light supplied free issue by the client</t>
  </si>
  <si>
    <t xml:space="preserve">PIR movement sensor </t>
  </si>
  <si>
    <t>Kitchen wall unit LED's - LEDS supplied by others</t>
  </si>
  <si>
    <t>TV point - final connection to aerial/satellite dish by others</t>
  </si>
  <si>
    <t>Data - Excluding Rack works</t>
  </si>
  <si>
    <t>Wi-Fi booster</t>
  </si>
  <si>
    <t>BT point</t>
  </si>
  <si>
    <t>Extra over for 3 phase electrical board</t>
  </si>
  <si>
    <t>Two way switching</t>
  </si>
  <si>
    <t>Smoke detector</t>
  </si>
  <si>
    <t>Heat detector</t>
  </si>
  <si>
    <t>Carbon monoxide detector</t>
  </si>
  <si>
    <t>Extractor fan (utility, cloak and bathroom)</t>
  </si>
  <si>
    <t>Kitchen extractor hood (extractor supplied by client)</t>
  </si>
  <si>
    <t>Earthling</t>
  </si>
  <si>
    <t>Distribution board (single phase)</t>
  </si>
  <si>
    <t>Thermostats</t>
  </si>
  <si>
    <t>Test and commission</t>
  </si>
  <si>
    <t>Outside power point (PROVISIONAL SUM)</t>
  </si>
  <si>
    <t>Garage WC water heater for basin tap)</t>
  </si>
  <si>
    <t>Installation of intruder alarm system - Excluding monitoring fees and any CCTV, intercom system etc</t>
  </si>
  <si>
    <t>3.13</t>
  </si>
  <si>
    <t>FLOOR FINISHES</t>
  </si>
  <si>
    <t>Extra over Detra for 'no more ply' to the upper floors (PROVISIONAL QUANTITY)</t>
  </si>
  <si>
    <t>Extra over for laying wet room tray and tanking (Wet room tray and taking included in sanitaryware provisional sum) (PROVISIONAL QUANTITY)</t>
  </si>
  <si>
    <t>Extra over for cutting in wet room trays</t>
  </si>
  <si>
    <t>Excluded</t>
  </si>
  <si>
    <t>3.14</t>
  </si>
  <si>
    <t>WALL FINISHES</t>
  </si>
  <si>
    <t>Extra over to lay stone tiles in lieu of porcelain tiles (PROVISIONAL QUANTITY)</t>
  </si>
  <si>
    <t>Excluded - extra if required</t>
  </si>
  <si>
    <t>Extra over to seal natural stones with sealer (PROVISIONAL QUANTITY)</t>
  </si>
  <si>
    <t>Mastic works</t>
  </si>
  <si>
    <t>CEILING FINISHES</t>
  </si>
  <si>
    <t>Skim coat plaster to plasterboard</t>
  </si>
  <si>
    <t>FURNITURE &amp; FITTINGS</t>
  </si>
  <si>
    <t>PAINTING &amp; DECORATING</t>
  </si>
  <si>
    <t>EXTERNAL WORKS (ALL PROVISONAL QUANTITIES)</t>
  </si>
  <si>
    <t>Allowance for CCTV survey existing drains (PROVISIONAL SUM)</t>
  </si>
  <si>
    <t>Connect foul drain to the existing retained manhole</t>
  </si>
  <si>
    <t>Trench for water main; (within site boundary) (PROVISIONAL QUANTITY)</t>
  </si>
  <si>
    <t>Extra over for poly pipe &amp; sand bed and surround (PROVISIONAL QUANTITY)</t>
  </si>
  <si>
    <t>Trench for electricity service (within site boundary) (PROVISIONAL QUANTITY)</t>
  </si>
  <si>
    <t>Extra over 100mm duct and sand bed and surround (PROVISIONAL QUANTITY)</t>
  </si>
  <si>
    <t>Extra over for meter box and hockey stick (PROVISIONAL QUANTITY)</t>
  </si>
  <si>
    <t>Trench for gas service (within site boundary) (PROVISIONAL QUANTITY)</t>
  </si>
  <si>
    <t>Trench for telecom &amp; data service (within site boundary) (PROVISIONAL QUANTITY)</t>
  </si>
  <si>
    <t>Extra over for ducting and sand bed and surround (PROVISIONAL QUANTITY)</t>
  </si>
  <si>
    <t>Fencing; softwood; 1.80m timber fence panels (PROVISIONAL QUANTITY)</t>
  </si>
  <si>
    <t>Extra over for pedestrian single gate - close board (PROVISIONAL QUANTITY)</t>
  </si>
  <si>
    <t>Allowance for electric gate including piers and electric supply and intercom system (PROVISIONAL SUM)</t>
  </si>
  <si>
    <t>3.19</t>
  </si>
  <si>
    <t>PRELIMINARIES</t>
  </si>
  <si>
    <t>Skips</t>
  </si>
  <si>
    <t>Plasterboard skip</t>
  </si>
  <si>
    <t>Wks</t>
  </si>
  <si>
    <t>Delivery collection</t>
  </si>
  <si>
    <t>Dumber</t>
  </si>
  <si>
    <t>Delivery and collection</t>
  </si>
  <si>
    <t>wks</t>
  </si>
  <si>
    <t>Forklift</t>
  </si>
  <si>
    <t>Block splitter</t>
  </si>
  <si>
    <t>Mixer</t>
  </si>
  <si>
    <t>Wacker Plate</t>
  </si>
  <si>
    <t>Delivery</t>
  </si>
  <si>
    <t>Toilet</t>
  </si>
  <si>
    <t>Heras fencing\ hoardings</t>
  </si>
  <si>
    <t>Sundry small tools</t>
  </si>
  <si>
    <t>Site cleaning\clearing\site welfare for sub contractors</t>
  </si>
  <si>
    <t>Tree protection</t>
  </si>
  <si>
    <t>Access scaffolding</t>
  </si>
  <si>
    <t>itm</t>
  </si>
  <si>
    <t>Temporary staircase (external)</t>
  </si>
  <si>
    <t>Loading bays</t>
  </si>
  <si>
    <t>Towers, Youngman's etc.</t>
  </si>
  <si>
    <t>Security</t>
  </si>
  <si>
    <t xml:space="preserve">Air test </t>
  </si>
  <si>
    <t>Diesel</t>
  </si>
  <si>
    <t>Brls</t>
  </si>
  <si>
    <t>Genie lift</t>
  </si>
  <si>
    <t>Site waste management plan</t>
  </si>
  <si>
    <t>Health and safety</t>
  </si>
  <si>
    <t>Temporary works - services, access etc.</t>
  </si>
  <si>
    <t>SAP Calculation &amp; EPC - Design Stage</t>
  </si>
  <si>
    <t>SAP Calculations &amp; EPC - Post completion phase</t>
  </si>
  <si>
    <t>Collection</t>
  </si>
  <si>
    <t>Connection to services</t>
  </si>
  <si>
    <t>Transport</t>
  </si>
  <si>
    <t>Sparkle clean on completion</t>
  </si>
  <si>
    <t xml:space="preserve">Project management </t>
  </si>
  <si>
    <t>ALL IN DAYWORK RATES</t>
  </si>
  <si>
    <t>Labour</t>
  </si>
  <si>
    <t>Ground-worker</t>
  </si>
  <si>
    <t>per hour</t>
  </si>
  <si>
    <t>Craftsman - Bricklayer, Carpenter, Painter &amp; Decorator, Roof tiler</t>
  </si>
  <si>
    <t>Craftsman - Plasterer, Tiler</t>
  </si>
  <si>
    <t>Plumber and Gas Engineer</t>
  </si>
  <si>
    <t>Electrician</t>
  </si>
  <si>
    <t>Other trades and specialists</t>
  </si>
  <si>
    <t>cost plus 20%</t>
  </si>
  <si>
    <t>Hourly rate charged where operatives already on site otherwise minimum charge is 4 hours</t>
  </si>
  <si>
    <t xml:space="preserve">Head Office Overhead &amp; Profit included in the rates </t>
  </si>
  <si>
    <t>Adjustment of provisional sums and prime costs sums in addition to actual costs</t>
  </si>
  <si>
    <t>`</t>
  </si>
  <si>
    <t>APPENDIX A
DRAWINGS USED FOR PREPERATION OF QUOTATION - CONTRACT DRAWINGS</t>
  </si>
  <si>
    <t>Content of appendix A</t>
  </si>
  <si>
    <t>Contact: Paul Spokes</t>
  </si>
  <si>
    <t>Tel/Fax: 0118 9412227</t>
  </si>
  <si>
    <t>Mobile:  07793 444084</t>
  </si>
  <si>
    <t>Email:   paul@gs-property.co.uk</t>
  </si>
  <si>
    <t>.</t>
  </si>
  <si>
    <t>CONVERSION OF YEOMANRY HOUSE, 131 CATSLE HILL, READING</t>
  </si>
  <si>
    <t>INTO</t>
  </si>
  <si>
    <t>Excavator</t>
  </si>
  <si>
    <t>Assumed not required</t>
  </si>
  <si>
    <t>Allowance for general leadwork; soakers, flashings etc repairs (PROPVISIONAL SUM)</t>
  </si>
  <si>
    <t>Thermal Rockwool type insulation between and over joists</t>
  </si>
  <si>
    <t>Ditto mechanical services</t>
  </si>
  <si>
    <t>Ditto Unit 8</t>
  </si>
  <si>
    <t>BRICKWORK &amp; BLOCKWORK \ MASONRY</t>
  </si>
  <si>
    <t>Apartment first to second floor staircase</t>
  </si>
  <si>
    <t>Unit 8 Ground to first floor staircase</t>
  </si>
  <si>
    <t>Radiator points - column radiators or towel rails</t>
  </si>
  <si>
    <t xml:space="preserve">Hot water points </t>
  </si>
  <si>
    <t xml:space="preserve">Allowance for built in wardrobe fixtures and fittings (PROVISIONAL SUM) </t>
  </si>
  <si>
    <t>Included in External works provisional sum</t>
  </si>
  <si>
    <t>Redecorate externally - render, window, doors, fascia and soffit</t>
  </si>
  <si>
    <t>Paint and repair timber fascia and  soffit</t>
  </si>
  <si>
    <t>Structural steelwork -  lintels included elsewhere - PROVISIONAL SUM (No design provided)</t>
  </si>
  <si>
    <t>Repair and paint cast iron down pipes</t>
  </si>
  <si>
    <t xml:space="preserve">Skim coat plaster to plasterboard </t>
  </si>
  <si>
    <t>Plasterboard; fixed to timber  - units 6, 7 &amp; 3</t>
  </si>
  <si>
    <t xml:space="preserve">Excluded </t>
  </si>
  <si>
    <t>Assumed not require/allowed</t>
  </si>
  <si>
    <t>Ditto unit 7</t>
  </si>
  <si>
    <t>Included in Prov sum above</t>
  </si>
  <si>
    <t>Extra over for PIR insulation to units 3, 6 &amp; 7</t>
  </si>
  <si>
    <t>Allowance for acoustic flooring to  apartments only</t>
  </si>
  <si>
    <t>Optional extra if required</t>
  </si>
  <si>
    <t>Uni 7 First to second floor softwood staircase</t>
  </si>
  <si>
    <t>Unit 6 first to second floor staircase</t>
  </si>
  <si>
    <t>Units 6, 7 &amp; 4 MDF skirtings</t>
  </si>
  <si>
    <t xml:space="preserve">Wastes </t>
  </si>
  <si>
    <t xml:space="preserve">Soil and vent pipe including boxing </t>
  </si>
  <si>
    <t xml:space="preserve">Entrance mat well </t>
  </si>
  <si>
    <t>Allowance to supply and fit  mirrors, bathroom fittings and the like - cost of fixtures and fittings included in sanitaryware provisional sum</t>
  </si>
  <si>
    <t>Extra over allowance for clay paint to units 1-5 &amp; 8</t>
  </si>
  <si>
    <t>Labour associated with first and second fix plumbing including fix only sanitary ware -</t>
  </si>
  <si>
    <t>Lighting to driveway  including any trenching, ductwork, builders work in connection and the like (PROVISIONAL SUM)</t>
  </si>
  <si>
    <t xml:space="preserve">Allowance for floor tiling (PC sum of £50/m2 to supply on tiles, adhesive, grout and trims including GSPD 20% allowance for overheads and profit) (PROVISIONAL QUANTITY) </t>
  </si>
  <si>
    <t>Allowance to supply and fit kitchen(s), including solid work surfaces appliances and the like (PROVISIONAL SUM)</t>
  </si>
  <si>
    <t>Allowance to supply and fit carpets including the mat to the matwell</t>
  </si>
  <si>
    <t>Allowance generally for internal painting - assumed Dulux standard colours; no allowance made for any wall papering or specialist paint effects</t>
  </si>
  <si>
    <t>New manhole/inspection chamber; allowance for plastic preformed manholes (PROVISIONAL QUANTITY)</t>
  </si>
  <si>
    <t>Extra over for recessed cover if required`(PROVISIONAL QUANTITY)</t>
  </si>
  <si>
    <t>Flush drainage channels (plastic grate)  - rate includes for sumps every 10m  (PROVISIONAL QUANTITY)</t>
  </si>
  <si>
    <t>Cold water points -</t>
  </si>
  <si>
    <t>Allowance to supply only sanitary ware including all brassware and wet room trays, fixtures and fittings (PROVISIONAL SUM)</t>
  </si>
  <si>
    <t>Allowance for steps to unit 8</t>
  </si>
  <si>
    <t>Site office &amp; storage</t>
  </si>
  <si>
    <t>sq/ft</t>
  </si>
  <si>
    <t>Conversion of Yeomanry House into three terrace houses and five one bed apartments</t>
  </si>
  <si>
    <t>Colony Architects</t>
  </si>
  <si>
    <t>TBS</t>
  </si>
  <si>
    <t>TBA</t>
  </si>
  <si>
    <t>Electricity &amp; water supplies are readily available on site. G S Property Developments Ltd has included provisional quantities for service trenches and ducts within the site up to the site boundary. The Employer shall arrange and pay for electricity, water (including drainage), gas, telecom supplies, services, connection and infrastructure fees/charges.</t>
  </si>
  <si>
    <t xml:space="preserve">Value Added Tax </t>
  </si>
  <si>
    <t>Any works in the basement</t>
  </si>
  <si>
    <t>Fortnightly interim payments with 3% retention.  Half the retention fund released on Practical Completion, issue of the Building Control Completion Certificate or occupation (whichever is the earliest) of the works and final payment including release of retention monies 6 months later.</t>
  </si>
  <si>
    <t xml:space="preserve">Colony Architects drawings </t>
  </si>
  <si>
    <t>COST PER Sq/ft (Exc VAT)</t>
  </si>
  <si>
    <t>Drawings and specifications used to prepare this quotation.</t>
  </si>
  <si>
    <t>Heating and hot water served by suitably sized gas boilers with electric heating to the common areas</t>
  </si>
  <si>
    <t>Disconnection of redundant electrical services</t>
  </si>
  <si>
    <t>Removal of redundant fixtures and fittings</t>
  </si>
  <si>
    <t>Removal and disposal of external staircase</t>
  </si>
  <si>
    <t>Allowance to remove redundant external fixtures, fittings, paving's, landscaping etc</t>
  </si>
  <si>
    <t>Unit 7 ground to first floor staircase upgrade works</t>
  </si>
  <si>
    <t>Apartments ground to first floor staircase repairs</t>
  </si>
  <si>
    <t>Repairing/matching skirtings in units 1,2,3,5 &amp; 8</t>
  </si>
  <si>
    <t>Refurbish existing doors and frames</t>
  </si>
  <si>
    <t>New internal doors and frames - PC sum of £150 to supply door and ironmongery</t>
  </si>
  <si>
    <t>Allowance for external window and door repairs (No allowance for repairing window shutters to operational use)</t>
  </si>
  <si>
    <t>Megaflo or similar to units 6, 7 &amp; 8</t>
  </si>
  <si>
    <t>Allowance for manholes to a maximum invert of 1000mm; plain covers NOT recessed (PROVISIONAL QUANTITY)</t>
  </si>
  <si>
    <t>Allowance for soakaway - Assumed we will reuse the existing surface water drains and soakaways</t>
  </si>
  <si>
    <t>Ditto units 1,2,3,4 &amp; 5</t>
  </si>
  <si>
    <t>2.2.24</t>
  </si>
  <si>
    <t>pr</t>
  </si>
  <si>
    <t>NEW SIDE EXTENSION</t>
  </si>
  <si>
    <t>Skips associated with the above demolition and alterations</t>
  </si>
  <si>
    <t>Electric heaters to common areas &amp; flats</t>
  </si>
  <si>
    <t>Electric boiler to flats</t>
  </si>
  <si>
    <t>Supply and fit carpet and underlay (PROVISIONAL SUM)</t>
  </si>
  <si>
    <t>2.2.25</t>
  </si>
  <si>
    <t>Works to basement</t>
  </si>
  <si>
    <t>Excluded - already connected</t>
  </si>
  <si>
    <t>New two storey side extension (PROVISIONAL SUM)</t>
  </si>
  <si>
    <t>Roof structure repairs including works to the dormer windows and parapets (PROVISIONAL SUM)</t>
  </si>
  <si>
    <t xml:space="preserve">Plasterboard; to studwork </t>
  </si>
  <si>
    <t>Unit 6 ground to first  floor softwood  staircase upgrade</t>
  </si>
  <si>
    <t>Allowance for render and external wall  repairs including repointing (PROVISIONAL SUM)</t>
  </si>
  <si>
    <t>Allowance for  roofing repairs including works to slates, battens, etc including parapet repairs (PROVISIONAL  SUM)</t>
  </si>
  <si>
    <t>Omitted no longer required</t>
  </si>
  <si>
    <t>Cornice works\repairs (PROVISIONAL SUM)</t>
  </si>
  <si>
    <t>Repair and repaint cast iron guttering (PROVISIONAL SUM)</t>
  </si>
  <si>
    <t>Ditto double doors</t>
  </si>
  <si>
    <t>2.2.26</t>
  </si>
  <si>
    <t>Any tranking or damp proofing works</t>
  </si>
  <si>
    <t>Any underpinning works</t>
  </si>
  <si>
    <t>2.2.28</t>
  </si>
  <si>
    <t>2.2.27</t>
  </si>
  <si>
    <t>Internal demolition and alterations to unit 6 - Inc new window opening</t>
  </si>
  <si>
    <t>Timber floor repairs - floors to be taken up for services as the ceilings are lath and plaster.  Allowance included for new boards where necessary</t>
  </si>
  <si>
    <t>Extra over for new external door to units  6 &amp; 7 (Unit 8 included in extension costs)</t>
  </si>
  <si>
    <t>Gas boilers to houses</t>
  </si>
  <si>
    <t>Lime plastering - including stripping walls etc making good chases etc; standard plaster works to units 6, 7 &amp; 3</t>
  </si>
  <si>
    <t>Lath and plaster ceiling repairs to units 1,2,4,5 &amp; 8</t>
  </si>
  <si>
    <r>
      <rPr>
        <b/>
        <sz val="9"/>
        <rFont val="Arial"/>
        <family val="2"/>
      </rPr>
      <t>Plant</t>
    </r>
    <r>
      <rPr>
        <sz val="9"/>
        <rFont val="Arial"/>
        <family val="2"/>
      </rPr>
      <t xml:space="preserve">
(where plant is provided from contractors own stock cost shall be deemed to be Speedy hire internet prices current at the time of providing the works).</t>
    </r>
  </si>
  <si>
    <r>
      <rPr>
        <b/>
        <sz val="9"/>
        <rFont val="Arial"/>
        <family val="2"/>
      </rPr>
      <t>Materials</t>
    </r>
    <r>
      <rPr>
        <sz val="9"/>
        <rFont val="Arial"/>
        <family val="2"/>
      </rPr>
      <t xml:space="preserve">
(where materials are provided from Contractor's stock the cost shall be deemed to be a reasonable price for the materials)</t>
    </r>
  </si>
  <si>
    <r>
      <t xml:space="preserve">Allowance for fire surround, hearth and mantle; </t>
    </r>
    <r>
      <rPr>
        <sz val="9"/>
        <color rgb="FF00B0F0"/>
        <rFont val="Arial"/>
        <family val="2"/>
      </rPr>
      <t>include in the allowance remedial works to fire places</t>
    </r>
    <r>
      <rPr>
        <sz val="9"/>
        <rFont val="Arial"/>
        <family val="2"/>
      </rPr>
      <t xml:space="preserve"> (PROVISIONAL SUM)</t>
    </r>
  </si>
  <si>
    <t xml:space="preserve">Extra over to strip paint from windows as lead paint present and flaking off </t>
  </si>
  <si>
    <t xml:space="preserve">Asbestos refurbishment and development survey </t>
  </si>
  <si>
    <t>Itm]</t>
  </si>
  <si>
    <t>Allowance for lead roof repairs following lead being stolen</t>
  </si>
  <si>
    <t>Conservation roof lights</t>
  </si>
  <si>
    <t>Acoustic flooring to houses - standard rockwool</t>
  </si>
  <si>
    <t xml:space="preserve"> - Mains water supply (PROVISIONAL SUM)</t>
  </si>
  <si>
    <t>- Mains Gas supply (PROVISIONAL SUM)</t>
  </si>
  <si>
    <t>- BT Supply (PROVISIONAL SUM)</t>
  </si>
  <si>
    <t>Drain pipes with allowance for bends, junctions, saddles, tapers and the like; excavating trenches, removing surplus spoil from site drainpipes in trenches 100 dia average depth n.e 1,000  (PROVISIONAL QUANTITY)</t>
  </si>
  <si>
    <t>Extra over for work in existing building; making good (PROVISIONAL QUANTITY)</t>
  </si>
  <si>
    <t>Included in extension costs</t>
  </si>
  <si>
    <t>Foundations deeper than 1m below existing ground fevel</t>
  </si>
  <si>
    <t>THREE TERRACE HOUSES AND FIVE ONE BEDROOM APARTMENTS</t>
  </si>
  <si>
    <t>Allowance for secondary double glazing (PROVISIOANL SUM)</t>
  </si>
  <si>
    <r>
      <t xml:space="preserve">Allowance for external paving's, paths, driveway, walls, patios, soft and hard landscaping ; </t>
    </r>
    <r>
      <rPr>
        <sz val="9"/>
        <color rgb="FF00B0F0"/>
        <rFont val="Arial"/>
        <family val="2"/>
      </rPr>
      <t xml:space="preserve">bin store </t>
    </r>
    <r>
      <rPr>
        <sz val="9"/>
        <rFont val="Arial"/>
        <family val="2"/>
      </rPr>
      <t>(PROVISIONAL SUM)</t>
    </r>
  </si>
  <si>
    <t>Allowance for main services including builders work in connection</t>
  </si>
  <si>
    <t>- Mains electric supply (PROVISIONAL SUM)</t>
  </si>
  <si>
    <t>Remove asbestos found - quotation  received from Stacey's £44,000 + Vat + OHP. This excludes scaffolding.  Most of these costs doe to asbestos found in the external paint so all needs to be removed</t>
  </si>
  <si>
    <t>Extra over to remove staircase and make floor structure; staircase moved to all floors</t>
  </si>
  <si>
    <t>Block up door way between play room and kitchen</t>
  </si>
  <si>
    <t>Extra over to trim openings</t>
  </si>
  <si>
    <r>
      <t>Architect</t>
    </r>
    <r>
      <rPr>
        <strike/>
        <sz val="10"/>
        <rFont val="Arial"/>
        <family val="2"/>
      </rPr>
      <t>:</t>
    </r>
  </si>
  <si>
    <r>
      <t>Asbestos survey will be arranged and paid for pay the client -</t>
    </r>
    <r>
      <rPr>
        <sz val="10"/>
        <color rgb="FF00B0F0"/>
        <rFont val="Arial"/>
        <family val="2"/>
      </rPr>
      <t xml:space="preserve"> Now included</t>
    </r>
  </si>
  <si>
    <r>
      <t xml:space="preserve">Gas, water (including drainage), telecoms and electricity supplies, services, connections, service alteration and infrastructure fees/charges - to be paid by the client. - </t>
    </r>
    <r>
      <rPr>
        <sz val="10"/>
        <color rgb="FF00B0F0"/>
        <rFont val="Arial"/>
        <family val="2"/>
      </rPr>
      <t>Provisional sum now included for these works</t>
    </r>
  </si>
  <si>
    <r>
      <t xml:space="preserve">Removing any asbestos or other contaminated or deleterious materials - </t>
    </r>
    <r>
      <rPr>
        <sz val="10"/>
        <color rgb="FF00B0F0"/>
        <rFont val="Arial"/>
        <family val="2"/>
      </rPr>
      <t>Asbestos removal now included</t>
    </r>
  </si>
  <si>
    <r>
      <t xml:space="preserve">Soft landscaping, seeding, planting etc. - </t>
    </r>
    <r>
      <rPr>
        <sz val="10"/>
        <color rgb="FF00B0F0"/>
        <rFont val="Arial"/>
        <family val="2"/>
      </rPr>
      <t>Provisional sum now included</t>
    </r>
  </si>
  <si>
    <r>
      <t xml:space="preserve">Wet rot, dry rot or timber infestation repair or treatement - </t>
    </r>
    <r>
      <rPr>
        <sz val="10"/>
        <color rgb="FF00B0F0"/>
        <rFont val="Arial"/>
        <family val="2"/>
      </rPr>
      <t>Provisional sum now included</t>
    </r>
  </si>
  <si>
    <t>Planning application drawinsg prepared by Colony - 16_03_26</t>
  </si>
  <si>
    <r>
      <t xml:space="preserve">QUOTATION </t>
    </r>
    <r>
      <rPr>
        <b/>
        <sz val="12"/>
        <color rgb="FF00B0F0"/>
        <rFont val="Arial"/>
        <family val="2"/>
      </rPr>
      <t>(Rev D</t>
    </r>
    <r>
      <rPr>
        <b/>
        <sz val="12"/>
        <rFont val="Arial"/>
        <family val="2"/>
      </rPr>
      <t>) -referred in the Contract as the Contractor' Priced Schedule of work</t>
    </r>
  </si>
  <si>
    <t>New sash windows</t>
  </si>
  <si>
    <t>COST PER Sq/ft (ExcL EXTERNAL WORKS &amp; VAT)</t>
  </si>
  <si>
    <t>Extra coat of paint on render as existing paint needs to be totally removed due to asbestos presence.</t>
  </si>
  <si>
    <t>Excluded assumed not required</t>
  </si>
  <si>
    <t>Ceramic wall tiling; PC sum of £45/m2 to supply tiles, trims, grout and adhesive  including GSPD overheads and profit allowance (PROVISIONAL QUANTITY)</t>
  </si>
  <si>
    <t xml:space="preserve">Extra over for encapsulated scaffolding and additional hire </t>
  </si>
  <si>
    <t>Included in floor covering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</si>
</sst>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7" formatCode="&quot;£&quot;#,##0.00;\-&quot;£&quot;#,##0.00"/>
    <numFmt numFmtId="8" formatCode="&quot;£&quot;#,##0.00;[Red]\-&quot;£&quot;#,##0.00"/>
    <numFmt numFmtId="164" formatCode="dd\ mmmm\ yyyy"/>
    <numFmt numFmtId="165" formatCode="0.0"/>
    <numFmt numFmtId="166" formatCode="&quot;£&quot;#,##0.00"/>
  </numFmts>
  <fonts count="35" x14ac:knownFonts="1">
    <font>
      <sz val="10"/>
      <name val="Arial"/>
    </font>
    <font>
      <b/>
      <sz val="10"/>
      <name val="Arial"/>
      <family val="2"/>
    </font>
    <font>
      <sz val="10"/>
      <name val="Arial"/>
      <family val="2"/>
    </font>
    <font>
      <b/>
      <sz val="12"/>
      <name val="Arial"/>
      <family val="2"/>
    </font>
    <font>
      <sz val="12"/>
      <name val="Arial"/>
      <family val="2"/>
    </font>
    <font>
      <sz val="10"/>
      <name val="Arial"/>
      <family val="2"/>
    </font>
    <font>
      <b/>
      <sz val="16"/>
      <name val="Arial"/>
      <family val="2"/>
    </font>
    <font>
      <u/>
      <sz val="10"/>
      <color theme="10"/>
      <name val="Arial"/>
      <family val="2"/>
    </font>
    <font>
      <b/>
      <sz val="48"/>
      <color rgb="FF7F7F7F"/>
      <name val="Century Gothic"/>
      <family val="2"/>
    </font>
    <font>
      <b/>
      <sz val="48"/>
      <color theme="0" tint="-0.34998626667073579"/>
      <name val="Century Gothic"/>
      <family val="2"/>
    </font>
    <font>
      <b/>
      <sz val="48"/>
      <color rgb="FF92D050"/>
      <name val="Century Gothic"/>
      <family val="2"/>
    </font>
    <font>
      <b/>
      <sz val="18"/>
      <color theme="0" tint="-0.34998626667073579"/>
      <name val="Century Gothic"/>
      <family val="2"/>
    </font>
    <font>
      <sz val="10"/>
      <color theme="0" tint="-0.499984740745262"/>
      <name val="Arial"/>
      <family val="2"/>
    </font>
    <font>
      <u/>
      <sz val="10"/>
      <color theme="10"/>
      <name val="Arial"/>
      <family val="2"/>
    </font>
    <font>
      <b/>
      <u/>
      <sz val="12"/>
      <name val="Arial"/>
      <family val="2"/>
    </font>
    <font>
      <sz val="10"/>
      <name val="Arial"/>
      <family val="2"/>
    </font>
    <font>
      <sz val="9"/>
      <color rgb="FF00B050"/>
      <name val="Arial"/>
      <family val="2"/>
    </font>
    <font>
      <sz val="9"/>
      <name val="Arial"/>
      <family val="2"/>
    </font>
    <font>
      <b/>
      <sz val="9"/>
      <name val="Arial"/>
      <family val="2"/>
    </font>
    <font>
      <b/>
      <sz val="9"/>
      <color theme="2" tint="-0.499984740745262"/>
      <name val="Arial"/>
      <family val="2"/>
    </font>
    <font>
      <b/>
      <sz val="8"/>
      <color theme="2" tint="-0.499984740745262"/>
      <name val="Arial"/>
      <family val="2"/>
    </font>
    <font>
      <sz val="10"/>
      <color theme="1"/>
      <name val="Arial"/>
      <family val="2"/>
    </font>
    <font>
      <b/>
      <sz val="9"/>
      <color theme="1"/>
      <name val="Arial"/>
      <family val="2"/>
    </font>
    <font>
      <sz val="9"/>
      <color theme="1"/>
      <name val="Arial"/>
      <family val="2"/>
    </font>
    <font>
      <b/>
      <sz val="8"/>
      <color theme="1"/>
      <name val="Arial"/>
      <family val="2"/>
    </font>
    <font>
      <b/>
      <sz val="10"/>
      <color theme="1"/>
      <name val="Arial"/>
      <family val="2"/>
    </font>
    <font>
      <sz val="10"/>
      <color rgb="FF00B050"/>
      <name val="Arial"/>
      <family val="2"/>
    </font>
    <font>
      <sz val="8"/>
      <name val="Arial"/>
      <family val="2"/>
    </font>
    <font>
      <b/>
      <sz val="12"/>
      <color rgb="FF00B0F0"/>
      <name val="Arial"/>
      <family val="2"/>
    </font>
    <font>
      <sz val="9"/>
      <color rgb="FF00B0F0"/>
      <name val="Arial"/>
      <family val="2"/>
    </font>
    <font>
      <u/>
      <sz val="10"/>
      <name val="Arial"/>
      <family val="2"/>
    </font>
    <font>
      <strike/>
      <sz val="9"/>
      <name val="Arial"/>
      <family val="2"/>
    </font>
    <font>
      <sz val="10"/>
      <color rgb="FF00B0F0"/>
      <name val="Arial"/>
      <family val="2"/>
    </font>
    <font>
      <sz val="8"/>
      <color rgb="FF00B0F0"/>
      <name val="Arial"/>
      <family val="2"/>
    </font>
    <font>
      <strike/>
      <sz val="1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00B0F0"/>
        <bgColor indexed="64"/>
      </patternFill>
    </fill>
  </fills>
  <borders count="4">
    <border>
      <left/>
      <right/>
      <top/>
      <bottom/>
      <diagonal/>
    </border>
    <border>
      <left/>
      <right/>
      <top/>
      <bottom style="thin">
        <color indexed="64"/>
      </bottom>
      <diagonal/>
    </border>
    <border>
      <left/>
      <right/>
      <top/>
      <bottom style="double">
        <color indexed="64"/>
      </bottom>
      <diagonal/>
    </border>
    <border>
      <left/>
      <right/>
      <top/>
      <bottom style="medium">
        <color indexed="64"/>
      </bottom>
      <diagonal/>
    </border>
  </borders>
  <cellStyleXfs count="5">
    <xf numFmtId="0" fontId="0" fillId="0" borderId="0"/>
    <xf numFmtId="0" fontId="7" fillId="0" borderId="0" applyNumberFormat="0" applyFill="0" applyBorder="0" applyAlignment="0" applyProtection="0"/>
    <xf numFmtId="0" fontId="5" fillId="0" borderId="0"/>
    <xf numFmtId="0" fontId="13" fillId="0" borderId="0" applyNumberFormat="0" applyFill="0" applyBorder="0" applyAlignment="0" applyProtection="0"/>
    <xf numFmtId="9" fontId="15" fillId="0" borderId="0" applyFont="0" applyFill="0" applyBorder="0" applyAlignment="0" applyProtection="0"/>
  </cellStyleXfs>
  <cellXfs count="162">
    <xf numFmtId="0" fontId="0" fillId="0" borderId="0" xfId="0"/>
    <xf numFmtId="0" fontId="1" fillId="0" borderId="0" xfId="0" applyFont="1" applyAlignment="1">
      <alignment horizontal="centerContinuous"/>
    </xf>
    <xf numFmtId="0" fontId="0" fillId="0" borderId="0" xfId="0" applyAlignment="1">
      <alignment horizontal="centerContinuous"/>
    </xf>
    <xf numFmtId="0" fontId="0" fillId="0" borderId="0" xfId="0" applyAlignment="1">
      <alignment horizontal="right"/>
    </xf>
    <xf numFmtId="0" fontId="0" fillId="0" borderId="0" xfId="0" quotePrefix="1" applyAlignment="1">
      <alignment horizontal="center"/>
    </xf>
    <xf numFmtId="0" fontId="3" fillId="0" borderId="0" xfId="0" applyFont="1" applyAlignment="1">
      <alignment horizontal="centerContinuous"/>
    </xf>
    <xf numFmtId="0" fontId="0" fillId="0" borderId="0" xfId="0" applyAlignment="1">
      <alignment horizontal="left"/>
    </xf>
    <xf numFmtId="0" fontId="4" fillId="0" borderId="0" xfId="0" applyFont="1" applyAlignment="1">
      <alignment horizontal="centerContinuous"/>
    </xf>
    <xf numFmtId="164" fontId="1" fillId="0" borderId="0" xfId="0" applyNumberFormat="1" applyFont="1" applyAlignment="1">
      <alignment horizontal="centerContinuous"/>
    </xf>
    <xf numFmtId="0" fontId="1" fillId="0" borderId="0" xfId="0" applyFont="1" applyAlignment="1">
      <alignment horizontal="left"/>
    </xf>
    <xf numFmtId="0" fontId="2" fillId="0" borderId="0" xfId="0" applyFont="1" applyAlignment="1">
      <alignment horizontal="center"/>
    </xf>
    <xf numFmtId="16" fontId="0" fillId="0" borderId="0" xfId="0" applyNumberFormat="1" applyAlignment="1">
      <alignment horizontal="left"/>
    </xf>
    <xf numFmtId="16" fontId="0" fillId="0" borderId="0" xfId="0" applyNumberFormat="1"/>
    <xf numFmtId="164" fontId="3" fillId="0" borderId="0" xfId="0" applyNumberFormat="1" applyFont="1" applyAlignment="1">
      <alignment horizontal="centerContinuous"/>
    </xf>
    <xf numFmtId="0" fontId="6" fillId="0" borderId="0" xfId="0" applyFont="1" applyAlignment="1">
      <alignment horizontal="centerContinuous" wrapText="1"/>
    </xf>
    <xf numFmtId="0" fontId="3" fillId="0" borderId="0" xfId="0" applyFont="1" applyAlignment="1">
      <alignment horizontal="left"/>
    </xf>
    <xf numFmtId="0" fontId="4" fillId="0" borderId="0" xfId="0" applyFont="1" applyAlignment="1">
      <alignment horizontal="center"/>
    </xf>
    <xf numFmtId="0" fontId="7" fillId="0" borderId="0" xfId="1"/>
    <xf numFmtId="0" fontId="5" fillId="0" borderId="0" xfId="2"/>
    <xf numFmtId="3" fontId="5" fillId="0" borderId="0" xfId="2" applyNumberFormat="1"/>
    <xf numFmtId="7" fontId="5" fillId="0" borderId="0" xfId="2" applyNumberFormat="1"/>
    <xf numFmtId="8" fontId="5" fillId="0" borderId="0" xfId="2" applyNumberFormat="1"/>
    <xf numFmtId="0" fontId="8" fillId="0" borderId="0" xfId="2" applyFont="1" applyAlignment="1">
      <alignment horizontal="right" vertical="center"/>
    </xf>
    <xf numFmtId="0" fontId="11" fillId="0" borderId="0" xfId="2" applyFont="1" applyAlignment="1">
      <alignment horizontal="right" vertical="center"/>
    </xf>
    <xf numFmtId="0" fontId="12" fillId="0" borderId="0" xfId="0" applyFont="1"/>
    <xf numFmtId="0" fontId="14" fillId="0" borderId="0" xfId="0" applyFont="1" applyAlignment="1">
      <alignment vertical="top"/>
    </xf>
    <xf numFmtId="0" fontId="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left"/>
    </xf>
    <xf numFmtId="0" fontId="1" fillId="0" borderId="0" xfId="0" quotePrefix="1" applyFont="1" applyAlignment="1">
      <alignment horizontal="center"/>
    </xf>
    <xf numFmtId="0" fontId="1" fillId="0" borderId="0" xfId="0" applyFont="1" applyAlignment="1">
      <alignment horizontal="center"/>
    </xf>
    <xf numFmtId="0" fontId="1" fillId="0" borderId="0" xfId="0" quotePrefix="1" applyFont="1" applyAlignment="1">
      <alignment horizontal="left" vertical="top"/>
    </xf>
    <xf numFmtId="165" fontId="2" fillId="0" borderId="0" xfId="0" applyNumberFormat="1" applyFont="1" applyAlignment="1">
      <alignment horizontal="center"/>
    </xf>
    <xf numFmtId="8" fontId="17" fillId="0" borderId="0" xfId="0" applyNumberFormat="1" applyFont="1" applyAlignment="1">
      <alignment horizontal="right" vertical="top"/>
    </xf>
    <xf numFmtId="8" fontId="17" fillId="0" borderId="0" xfId="0" applyNumberFormat="1" applyFont="1"/>
    <xf numFmtId="0" fontId="17" fillId="0" borderId="0" xfId="0" applyFont="1" applyAlignment="1">
      <alignment horizontal="right" vertical="top"/>
    </xf>
    <xf numFmtId="3" fontId="17" fillId="0" borderId="0" xfId="0" applyNumberFormat="1" applyFont="1" applyAlignment="1">
      <alignment horizontal="right" vertical="top"/>
    </xf>
    <xf numFmtId="7" fontId="17" fillId="0" borderId="0" xfId="0" applyNumberFormat="1" applyFont="1" applyAlignment="1">
      <alignment horizontal="right" vertical="top"/>
    </xf>
    <xf numFmtId="3" fontId="17" fillId="0" borderId="0" xfId="0" applyNumberFormat="1" applyFont="1"/>
    <xf numFmtId="0" fontId="17" fillId="0" borderId="0" xfId="0" applyFont="1"/>
    <xf numFmtId="7" fontId="17" fillId="0" borderId="0" xfId="0" applyNumberFormat="1" applyFont="1"/>
    <xf numFmtId="0" fontId="17" fillId="0" borderId="0" xfId="0" applyFont="1" applyAlignment="1">
      <alignment horizontal="left" vertical="top"/>
    </xf>
    <xf numFmtId="0" fontId="17" fillId="0" borderId="0" xfId="0" applyFont="1" applyAlignment="1">
      <alignment horizontal="left" vertical="top" wrapText="1"/>
    </xf>
    <xf numFmtId="0" fontId="18" fillId="0" borderId="0" xfId="0" quotePrefix="1" applyFont="1" applyAlignment="1">
      <alignment horizontal="center"/>
    </xf>
    <xf numFmtId="0" fontId="18" fillId="0" borderId="0" xfId="0" applyFont="1"/>
    <xf numFmtId="0" fontId="17" fillId="0" borderId="0" xfId="0" applyFont="1" applyAlignment="1">
      <alignment horizontal="center"/>
    </xf>
    <xf numFmtId="0" fontId="18" fillId="0" borderId="0" xfId="0" applyFont="1" applyAlignment="1">
      <alignment horizontal="center"/>
    </xf>
    <xf numFmtId="3" fontId="18" fillId="0" borderId="0" xfId="0" applyNumberFormat="1" applyFont="1"/>
    <xf numFmtId="7" fontId="18" fillId="0" borderId="0" xfId="0" applyNumberFormat="1" applyFont="1"/>
    <xf numFmtId="8" fontId="18" fillId="0" borderId="0" xfId="0" applyNumberFormat="1" applyFont="1" applyAlignment="1">
      <alignment horizontal="center"/>
    </xf>
    <xf numFmtId="0" fontId="17" fillId="0" borderId="0" xfId="0" quotePrefix="1" applyFont="1" applyAlignment="1">
      <alignment horizontal="center"/>
    </xf>
    <xf numFmtId="8" fontId="17" fillId="0" borderId="0" xfId="0" applyNumberFormat="1" applyFont="1" applyAlignment="1">
      <alignment horizontal="right"/>
    </xf>
    <xf numFmtId="8" fontId="17" fillId="0" borderId="1" xfId="0" applyNumberFormat="1" applyFont="1" applyBorder="1"/>
    <xf numFmtId="0" fontId="18" fillId="0" borderId="0" xfId="0" applyFont="1" applyAlignment="1">
      <alignment horizontal="left" vertical="top"/>
    </xf>
    <xf numFmtId="8" fontId="18" fillId="0" borderId="2" xfId="0" applyNumberFormat="1" applyFont="1" applyBorder="1" applyAlignment="1">
      <alignment vertical="center"/>
    </xf>
    <xf numFmtId="0" fontId="18" fillId="0" borderId="0" xfId="0" applyFont="1" applyAlignment="1">
      <alignment horizontal="left"/>
    </xf>
    <xf numFmtId="0" fontId="17" fillId="0" borderId="3" xfId="0" applyFont="1" applyBorder="1" applyAlignment="1">
      <alignment horizontal="center"/>
    </xf>
    <xf numFmtId="0" fontId="17" fillId="0" borderId="3" xfId="0" applyFont="1" applyBorder="1"/>
    <xf numFmtId="3" fontId="17" fillId="0" borderId="3" xfId="0" applyNumberFormat="1" applyFont="1" applyBorder="1"/>
    <xf numFmtId="7" fontId="16" fillId="0" borderId="3" xfId="0" applyNumberFormat="1" applyFont="1" applyBorder="1"/>
    <xf numFmtId="0" fontId="16" fillId="0" borderId="3" xfId="0" applyFont="1" applyBorder="1"/>
    <xf numFmtId="6" fontId="16" fillId="0" borderId="3" xfId="0" applyNumberFormat="1" applyFont="1" applyBorder="1"/>
    <xf numFmtId="0" fontId="17" fillId="0" borderId="0" xfId="0" applyFont="1" applyAlignment="1">
      <alignment horizontal="center" vertical="top" wrapText="1"/>
    </xf>
    <xf numFmtId="0" fontId="17" fillId="0" borderId="0" xfId="0" applyFont="1" applyAlignment="1">
      <alignment horizontal="right" vertical="top" wrapText="1"/>
    </xf>
    <xf numFmtId="0" fontId="17" fillId="0" borderId="1" xfId="0" applyFont="1" applyBorder="1" applyAlignment="1">
      <alignment horizontal="right" vertical="top"/>
    </xf>
    <xf numFmtId="0" fontId="17" fillId="0" borderId="1" xfId="0" applyFont="1" applyBorder="1" applyAlignment="1">
      <alignment horizontal="left" vertical="top"/>
    </xf>
    <xf numFmtId="0" fontId="17" fillId="2" borderId="0" xfId="0" applyFont="1" applyFill="1"/>
    <xf numFmtId="3" fontId="17" fillId="2" borderId="0" xfId="0" applyNumberFormat="1" applyFont="1" applyFill="1"/>
    <xf numFmtId="7" fontId="17" fillId="2" borderId="0" xfId="0" applyNumberFormat="1" applyFont="1" applyFill="1"/>
    <xf numFmtId="3" fontId="17" fillId="2" borderId="0" xfId="0" applyNumberFormat="1" applyFont="1" applyFill="1" applyAlignment="1">
      <alignment horizontal="right"/>
    </xf>
    <xf numFmtId="0" fontId="17" fillId="2" borderId="0" xfId="0" applyFont="1" applyFill="1" applyAlignment="1">
      <alignment horizontal="right"/>
    </xf>
    <xf numFmtId="0" fontId="17" fillId="2" borderId="1" xfId="0" applyFont="1" applyFill="1" applyBorder="1"/>
    <xf numFmtId="0" fontId="18" fillId="2" borderId="0" xfId="0" applyFont="1" applyFill="1" applyAlignment="1">
      <alignment horizontal="center"/>
    </xf>
    <xf numFmtId="0" fontId="18" fillId="2" borderId="0" xfId="0" applyFont="1" applyFill="1"/>
    <xf numFmtId="3" fontId="18" fillId="2" borderId="0" xfId="0" applyNumberFormat="1" applyFont="1" applyFill="1"/>
    <xf numFmtId="0" fontId="19" fillId="0" borderId="0" xfId="0" applyFont="1" applyAlignment="1">
      <alignment horizontal="center"/>
    </xf>
    <xf numFmtId="0" fontId="20" fillId="0" borderId="0" xfId="0" applyFont="1" applyAlignment="1">
      <alignment horizontal="left"/>
    </xf>
    <xf numFmtId="166" fontId="19" fillId="0" borderId="0" xfId="0" applyNumberFormat="1" applyFont="1" applyAlignment="1">
      <alignment horizontal="center"/>
    </xf>
    <xf numFmtId="0" fontId="2" fillId="0" borderId="0" xfId="0" applyFont="1" applyAlignment="1">
      <alignment horizontal="centerContinuous"/>
    </xf>
    <xf numFmtId="0" fontId="22" fillId="0" borderId="0" xfId="0" quotePrefix="1" applyFont="1" applyAlignment="1">
      <alignment horizontal="center" vertical="top" wrapText="1"/>
    </xf>
    <xf numFmtId="0" fontId="22" fillId="0" borderId="0" xfId="0" applyFont="1" applyAlignment="1">
      <alignment horizontal="left" vertical="top" wrapText="1"/>
    </xf>
    <xf numFmtId="3" fontId="23" fillId="0" borderId="0" xfId="0" applyNumberFormat="1" applyFont="1" applyAlignment="1">
      <alignment horizontal="right" vertical="top"/>
    </xf>
    <xf numFmtId="0" fontId="23" fillId="0" borderId="0" xfId="0" applyFont="1" applyAlignment="1">
      <alignment horizontal="left" vertical="top"/>
    </xf>
    <xf numFmtId="7" fontId="23" fillId="0" borderId="0" xfId="0" applyNumberFormat="1" applyFont="1" applyAlignment="1">
      <alignment horizontal="right" vertical="top"/>
    </xf>
    <xf numFmtId="8" fontId="23" fillId="0" borderId="0" xfId="0" applyNumberFormat="1" applyFont="1" applyAlignment="1">
      <alignment horizontal="right" vertical="top"/>
    </xf>
    <xf numFmtId="0" fontId="23" fillId="0" borderId="0" xfId="0" applyFont="1" applyAlignment="1">
      <alignment horizontal="center" vertical="top" wrapText="1"/>
    </xf>
    <xf numFmtId="0" fontId="23" fillId="0" borderId="0" xfId="0" applyFont="1" applyAlignment="1">
      <alignment horizontal="left" vertical="top" wrapText="1"/>
    </xf>
    <xf numFmtId="0" fontId="23" fillId="0" borderId="0" xfId="0" quotePrefix="1" applyFont="1" applyAlignment="1">
      <alignment horizontal="center" vertical="top" wrapText="1"/>
    </xf>
    <xf numFmtId="0" fontId="24" fillId="4" borderId="0" xfId="0" applyFont="1" applyFill="1" applyAlignment="1">
      <alignment horizontal="left"/>
    </xf>
    <xf numFmtId="0" fontId="22" fillId="4" borderId="0" xfId="0" applyFont="1" applyFill="1" applyAlignment="1">
      <alignment horizontal="center"/>
    </xf>
    <xf numFmtId="166" fontId="22" fillId="4" borderId="0" xfId="0" applyNumberFormat="1" applyFont="1" applyFill="1" applyAlignment="1">
      <alignment horizontal="center"/>
    </xf>
    <xf numFmtId="0" fontId="22" fillId="4" borderId="0" xfId="0" applyFont="1" applyFill="1" applyAlignment="1">
      <alignment horizontal="right" vertical="top"/>
    </xf>
    <xf numFmtId="0" fontId="25" fillId="0" borderId="0" xfId="0" quotePrefix="1" applyFont="1"/>
    <xf numFmtId="0" fontId="25" fillId="0" borderId="0" xfId="0" applyFont="1"/>
    <xf numFmtId="0" fontId="21" fillId="0" borderId="0" xfId="0" applyFont="1"/>
    <xf numFmtId="0" fontId="21" fillId="0" borderId="0" xfId="0" applyFont="1" applyAlignment="1">
      <alignment horizontal="left"/>
    </xf>
    <xf numFmtId="0" fontId="26" fillId="0" borderId="0" xfId="0" applyFont="1"/>
    <xf numFmtId="0" fontId="2" fillId="0" borderId="0" xfId="0" applyFont="1" applyAlignment="1">
      <alignment horizontal="center" vertical="top" wrapText="1"/>
    </xf>
    <xf numFmtId="0" fontId="2" fillId="0" borderId="0" xfId="0" applyFont="1" applyAlignment="1">
      <alignment vertical="top" wrapText="1"/>
    </xf>
    <xf numFmtId="0" fontId="3" fillId="0" borderId="0" xfId="0" applyFont="1" applyAlignment="1">
      <alignment horizontal="center" vertical="top" wrapText="1"/>
    </xf>
    <xf numFmtId="0" fontId="2" fillId="0" borderId="0" xfId="0" applyFont="1" applyAlignment="1">
      <alignment horizontal="center" vertical="top" wrapText="1"/>
    </xf>
    <xf numFmtId="0" fontId="3" fillId="0" borderId="0" xfId="0" applyFont="1" applyAlignment="1">
      <alignment horizontal="center" wrapText="1"/>
    </xf>
    <xf numFmtId="0" fontId="3" fillId="3" borderId="0" xfId="0" applyFont="1" applyFill="1" applyAlignment="1">
      <alignment horizontal="center" vertical="top"/>
    </xf>
    <xf numFmtId="0" fontId="18" fillId="0" borderId="0" xfId="0" applyFont="1" applyAlignment="1">
      <alignment horizontal="left" vertical="center" wrapText="1"/>
    </xf>
    <xf numFmtId="0" fontId="17" fillId="0" borderId="0" xfId="0" applyFont="1" applyAlignment="1">
      <alignment vertical="center" wrapText="1"/>
    </xf>
    <xf numFmtId="0" fontId="2" fillId="0" borderId="0" xfId="0" applyFont="1" applyAlignment="1">
      <alignment vertical="top" wrapText="1"/>
    </xf>
    <xf numFmtId="7" fontId="29" fillId="0" borderId="0" xfId="0" applyNumberFormat="1" applyFont="1" applyAlignment="1">
      <alignment horizontal="right" vertical="top"/>
    </xf>
    <xf numFmtId="3" fontId="29" fillId="0" borderId="0" xfId="0" applyNumberFormat="1" applyFont="1" applyAlignment="1">
      <alignment horizontal="right" vertical="top"/>
    </xf>
    <xf numFmtId="8" fontId="17" fillId="0" borderId="1" xfId="0" applyNumberFormat="1" applyFont="1" applyBorder="1" applyAlignment="1">
      <alignment horizontal="right" vertical="top"/>
    </xf>
    <xf numFmtId="8" fontId="17" fillId="0" borderId="2" xfId="0" applyNumberFormat="1" applyFont="1" applyBorder="1" applyAlignment="1">
      <alignment horizontal="right" vertical="top"/>
    </xf>
    <xf numFmtId="0" fontId="17" fillId="0" borderId="0" xfId="0" quotePrefix="1" applyFont="1" applyAlignment="1">
      <alignment horizontal="center" vertical="top" wrapText="1"/>
    </xf>
    <xf numFmtId="8" fontId="17" fillId="0" borderId="0" xfId="0" applyNumberFormat="1" applyFont="1" applyAlignment="1">
      <alignment horizontal="right" vertical="top" wrapText="1"/>
    </xf>
    <xf numFmtId="0" fontId="2" fillId="0" borderId="0" xfId="0" applyFont="1" applyAlignment="1">
      <alignment horizontal="left" vertical="top" wrapText="1"/>
    </xf>
    <xf numFmtId="0" fontId="17" fillId="0" borderId="0" xfId="0" applyFont="1" applyAlignment="1">
      <alignment vertical="top" wrapText="1"/>
    </xf>
    <xf numFmtId="0" fontId="17" fillId="0" borderId="0" xfId="0" applyFont="1" applyAlignment="1">
      <alignment horizontal="left" vertical="top" wrapText="1" indent="1"/>
    </xf>
    <xf numFmtId="0" fontId="30" fillId="0" borderId="0" xfId="1" applyFont="1" applyAlignment="1">
      <alignment horizontal="left" vertical="top" wrapText="1"/>
    </xf>
    <xf numFmtId="0" fontId="17" fillId="0" borderId="0" xfId="0" applyFont="1" applyAlignment="1">
      <alignment horizontal="justify" wrapText="1"/>
    </xf>
    <xf numFmtId="3" fontId="17" fillId="0" borderId="0" xfId="0" applyNumberFormat="1" applyFont="1" applyAlignment="1">
      <alignment vertical="top"/>
    </xf>
    <xf numFmtId="7" fontId="17" fillId="0" borderId="0" xfId="0" applyNumberFormat="1" applyFont="1" applyAlignment="1">
      <alignment vertical="top"/>
    </xf>
    <xf numFmtId="0" fontId="17" fillId="0" borderId="0" xfId="0" applyFont="1" applyAlignment="1">
      <alignment horizontal="left"/>
    </xf>
    <xf numFmtId="0" fontId="17" fillId="0" borderId="0" xfId="0" applyFont="1" applyAlignment="1">
      <alignment horizontal="left" wrapText="1" indent="1"/>
    </xf>
    <xf numFmtId="8" fontId="17" fillId="0" borderId="0" xfId="0" applyNumberFormat="1" applyFont="1" applyAlignment="1">
      <alignment vertical="top"/>
    </xf>
    <xf numFmtId="0" fontId="17" fillId="0" borderId="0" xfId="0" applyFont="1" applyAlignment="1">
      <alignment horizontal="left" wrapText="1" indent="2"/>
    </xf>
    <xf numFmtId="8" fontId="17" fillId="0" borderId="0" xfId="0" applyNumberFormat="1" applyFont="1" applyAlignment="1">
      <alignment vertical="top" wrapText="1"/>
    </xf>
    <xf numFmtId="7" fontId="17" fillId="0" borderId="0" xfId="0" applyNumberFormat="1" applyFont="1" applyAlignment="1">
      <alignment vertical="top" wrapText="1"/>
    </xf>
    <xf numFmtId="0" fontId="17" fillId="0" borderId="0" xfId="2" applyFont="1" applyAlignment="1">
      <alignment horizontal="center" vertical="top" wrapText="1"/>
    </xf>
    <xf numFmtId="3" fontId="27" fillId="0" borderId="0" xfId="0" applyNumberFormat="1" applyFont="1" applyAlignment="1">
      <alignment horizontal="right" vertical="top"/>
    </xf>
    <xf numFmtId="0" fontId="31" fillId="0" borderId="0" xfId="0" applyFont="1" applyAlignment="1">
      <alignment horizontal="center" vertical="top" wrapText="1"/>
    </xf>
    <xf numFmtId="0" fontId="18" fillId="0" borderId="0" xfId="0" applyFont="1" applyAlignment="1">
      <alignment horizontal="left" vertical="top" wrapText="1"/>
    </xf>
    <xf numFmtId="7" fontId="17" fillId="0" borderId="0" xfId="0" applyNumberFormat="1" applyFont="1" applyAlignment="1">
      <alignment horizontal="left" vertical="top"/>
    </xf>
    <xf numFmtId="3" fontId="17" fillId="0" borderId="0" xfId="0" applyNumberFormat="1" applyFont="1" applyAlignment="1">
      <alignment horizontal="left" vertical="top"/>
    </xf>
    <xf numFmtId="9" fontId="18" fillId="0" borderId="0" xfId="4" applyFont="1" applyFill="1" applyAlignment="1">
      <alignment horizontal="right" vertical="top"/>
    </xf>
    <xf numFmtId="0" fontId="29" fillId="0" borderId="0" xfId="0" quotePrefix="1" applyFont="1" applyAlignment="1">
      <alignment horizontal="center" vertical="top" wrapText="1"/>
    </xf>
    <xf numFmtId="0" fontId="29" fillId="0" borderId="0" xfId="0" applyFont="1" applyAlignment="1">
      <alignment horizontal="left" vertical="top" wrapText="1"/>
    </xf>
    <xf numFmtId="0" fontId="29" fillId="0" borderId="0" xfId="0" applyFont="1" applyAlignment="1">
      <alignment horizontal="left" vertical="top"/>
    </xf>
    <xf numFmtId="8" fontId="29" fillId="0" borderId="0" xfId="0" applyNumberFormat="1" applyFont="1" applyAlignment="1">
      <alignment horizontal="right" vertical="top"/>
    </xf>
    <xf numFmtId="0" fontId="29" fillId="0" borderId="0" xfId="0" applyFont="1" applyAlignment="1">
      <alignment horizontal="left" vertical="top" wrapText="1" indent="1"/>
    </xf>
    <xf numFmtId="0" fontId="29" fillId="0" borderId="0" xfId="0" applyFont="1" applyAlignment="1">
      <alignment horizontal="center" vertical="top" wrapText="1"/>
    </xf>
    <xf numFmtId="7" fontId="29" fillId="0" borderId="0" xfId="0" applyNumberFormat="1" applyFont="1" applyFill="1" applyAlignment="1">
      <alignment horizontal="right" vertical="top"/>
    </xf>
    <xf numFmtId="0" fontId="29" fillId="0" borderId="0" xfId="0" applyFont="1" applyAlignment="1">
      <alignment vertical="top" wrapText="1"/>
    </xf>
    <xf numFmtId="7" fontId="29" fillId="0" borderId="0" xfId="0" applyNumberFormat="1" applyFont="1" applyAlignment="1">
      <alignment vertical="top"/>
    </xf>
    <xf numFmtId="8" fontId="29" fillId="0" borderId="0" xfId="0" applyNumberFormat="1" applyFont="1" applyAlignment="1">
      <alignment horizontal="right" vertical="top" wrapText="1"/>
    </xf>
    <xf numFmtId="3" fontId="29" fillId="0" borderId="0" xfId="0" applyNumberFormat="1" applyFont="1" applyAlignment="1">
      <alignment vertical="top"/>
    </xf>
    <xf numFmtId="0" fontId="29" fillId="0" borderId="0" xfId="0" quotePrefix="1" applyFont="1" applyAlignment="1">
      <alignment horizontal="left" vertical="top" wrapText="1"/>
    </xf>
    <xf numFmtId="3" fontId="33" fillId="0" borderId="0" xfId="0" applyNumberFormat="1" applyFont="1" applyAlignment="1">
      <alignment horizontal="right" vertical="top"/>
    </xf>
    <xf numFmtId="15" fontId="28" fillId="0" borderId="0" xfId="0" applyNumberFormat="1" applyFont="1" applyAlignment="1">
      <alignment horizontal="center"/>
    </xf>
    <xf numFmtId="0" fontId="32" fillId="0" borderId="0" xfId="0" applyFont="1"/>
    <xf numFmtId="0" fontId="1" fillId="0" borderId="0" xfId="0" quotePrefix="1" applyFont="1" applyAlignment="1">
      <alignment horizontal="left"/>
    </xf>
    <xf numFmtId="0" fontId="2" fillId="0" borderId="0" xfId="0" applyFont="1" applyAlignment="1">
      <alignment horizontal="left" vertical="top" wrapText="1"/>
    </xf>
    <xf numFmtId="0" fontId="2" fillId="0" borderId="0" xfId="0" applyFont="1" applyAlignment="1">
      <alignment vertical="top"/>
    </xf>
    <xf numFmtId="0" fontId="1" fillId="0" borderId="0" xfId="0" applyFont="1" applyAlignment="1">
      <alignment horizontal="left" vertical="top"/>
    </xf>
    <xf numFmtId="0" fontId="1" fillId="0" borderId="0" xfId="0" applyFont="1" applyAlignment="1">
      <alignment vertical="top"/>
    </xf>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horizontal="left" wrapText="1"/>
    </xf>
    <xf numFmtId="0" fontId="32" fillId="0" borderId="0" xfId="0" applyFont="1"/>
    <xf numFmtId="3" fontId="18" fillId="2" borderId="0" xfId="0" applyNumberFormat="1" applyFont="1" applyFill="1" applyAlignment="1">
      <alignment horizontal="right"/>
    </xf>
    <xf numFmtId="3" fontId="17" fillId="0" borderId="0" xfId="0" applyNumberFormat="1" applyFont="1" applyFill="1" applyAlignment="1">
      <alignment horizontal="right"/>
    </xf>
    <xf numFmtId="0" fontId="32" fillId="0" borderId="0" xfId="0" applyFont="1" applyAlignment="1">
      <alignment horizontal="left" vertical="top" wrapText="1" indent="1"/>
    </xf>
    <xf numFmtId="8" fontId="17" fillId="2" borderId="0" xfId="0" applyNumberFormat="1" applyFont="1" applyFill="1" applyAlignment="1">
      <alignment horizontal="right" vertical="top" wrapText="1"/>
    </xf>
  </cellXfs>
  <cellStyles count="5">
    <cellStyle name="Hyperlink" xfId="1" builtinId="8"/>
    <cellStyle name="Hyperlink 2" xfId="3" xr:uid="{00000000-0005-0000-0000-000001000000}"/>
    <cellStyle name="Normal" xfId="0" builtinId="0"/>
    <cellStyle name="Normal 2" xfId="2" xr:uid="{00000000-0005-0000-0000-000003000000}"/>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609600</xdr:colOff>
      <xdr:row>0</xdr:row>
      <xdr:rowOff>161925</xdr:rowOff>
    </xdr:from>
    <xdr:to>
      <xdr:col>4</xdr:col>
      <xdr:colOff>619125</xdr:colOff>
      <xdr:row>1</xdr:row>
      <xdr:rowOff>257175</xdr:rowOff>
    </xdr:to>
    <xdr:cxnSp macro="">
      <xdr:nvCxnSpPr>
        <xdr:cNvPr id="8" name="Straight Arrow Connector 7">
          <a:extLst>
            <a:ext uri="{FF2B5EF4-FFF2-40B4-BE49-F238E27FC236}">
              <a16:creationId xmlns:a16="http://schemas.microsoft.com/office/drawing/2014/main" id="{00000000-0008-0000-0000-000008000000}"/>
            </a:ext>
          </a:extLst>
        </xdr:cNvPr>
        <xdr:cNvCxnSpPr>
          <a:cxnSpLocks noChangeShapeType="1"/>
        </xdr:cNvCxnSpPr>
      </xdr:nvCxnSpPr>
      <xdr:spPr bwMode="auto">
        <a:xfrm>
          <a:off x="3295650" y="161925"/>
          <a:ext cx="9525" cy="838200"/>
        </a:xfrm>
        <a:prstGeom prst="straightConnector1">
          <a:avLst/>
        </a:prstGeom>
        <a:noFill/>
        <a:ln w="25400">
          <a:solidFill>
            <a:srgbClr val="92D050"/>
          </a:solidFill>
          <a:round/>
          <a:headEnd/>
          <a:tailEnd/>
        </a:ln>
        <a:extLst>
          <a:ext uri="{909E8E84-426E-40DD-AFC4-6F175D3DCCD1}">
            <a14:hiddenFill xmlns:a14="http://schemas.microsoft.com/office/drawing/2010/main">
              <a:noFill/>
            </a14:hiddenFill>
          </a:ext>
        </a:ex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aul@gs-property.co.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4"/>
  <sheetViews>
    <sheetView view="pageLayout" topLeftCell="A2" zoomScaleNormal="100" zoomScaleSheetLayoutView="102" workbookViewId="0">
      <selection activeCell="A15" sqref="A15"/>
    </sheetView>
  </sheetViews>
  <sheetFormatPr defaultRowHeight="12.75" x14ac:dyDescent="0.35"/>
  <cols>
    <col min="2" max="2" width="11" bestFit="1" customWidth="1"/>
  </cols>
  <sheetData>
    <row r="1" spans="1:10" ht="58.5" x14ac:dyDescent="0.35">
      <c r="A1" s="25"/>
      <c r="D1" s="18"/>
      <c r="E1" s="19"/>
      <c r="F1" s="18"/>
      <c r="G1" s="20"/>
      <c r="H1" s="21"/>
      <c r="I1" s="22" t="s">
        <v>0</v>
      </c>
    </row>
    <row r="2" spans="1:10" ht="21.75" x14ac:dyDescent="0.35">
      <c r="D2" s="18"/>
      <c r="E2" s="19"/>
      <c r="F2" s="18"/>
      <c r="G2" s="20"/>
      <c r="H2" s="21"/>
      <c r="I2" s="23" t="s">
        <v>1</v>
      </c>
    </row>
    <row r="12" spans="1:10" ht="33.75" customHeight="1" x14ac:dyDescent="0.35">
      <c r="A12" s="27"/>
      <c r="B12" s="27"/>
      <c r="C12" s="27"/>
      <c r="D12" s="27"/>
      <c r="E12" s="27"/>
      <c r="F12" s="27"/>
      <c r="G12" s="27"/>
      <c r="H12" s="27"/>
      <c r="I12" s="27"/>
      <c r="J12" s="27"/>
    </row>
    <row r="13" spans="1:10" ht="7.5" customHeight="1" x14ac:dyDescent="0.35">
      <c r="A13" s="27"/>
      <c r="B13" s="79"/>
      <c r="C13" s="79"/>
      <c r="D13" s="79"/>
      <c r="E13" s="79"/>
      <c r="F13" s="79"/>
      <c r="G13" s="79"/>
      <c r="H13" s="79"/>
      <c r="I13" s="79"/>
      <c r="J13" s="27"/>
    </row>
    <row r="14" spans="1:10" ht="18" customHeight="1" x14ac:dyDescent="0.35">
      <c r="A14" s="103" t="s">
        <v>441</v>
      </c>
      <c r="B14" s="103"/>
      <c r="C14" s="103"/>
      <c r="D14" s="103"/>
      <c r="E14" s="103"/>
      <c r="F14" s="103"/>
      <c r="G14" s="103"/>
      <c r="H14" s="103"/>
      <c r="I14" s="103"/>
      <c r="J14" s="103"/>
    </row>
    <row r="15" spans="1:10" ht="8.25" customHeight="1" x14ac:dyDescent="0.4">
      <c r="A15" s="5"/>
      <c r="B15" s="7"/>
      <c r="C15" s="7"/>
      <c r="D15" s="7"/>
      <c r="E15" s="7"/>
      <c r="F15" s="7"/>
      <c r="G15" s="7"/>
      <c r="H15" s="7"/>
      <c r="I15" s="7"/>
      <c r="J15" s="27"/>
    </row>
    <row r="16" spans="1:10" ht="19.149999999999999" customHeight="1" x14ac:dyDescent="0.4">
      <c r="A16" s="102" t="s">
        <v>302</v>
      </c>
      <c r="B16" s="102"/>
      <c r="C16" s="102"/>
      <c r="D16" s="102"/>
      <c r="E16" s="102"/>
      <c r="F16" s="102"/>
      <c r="G16" s="102"/>
      <c r="H16" s="102"/>
      <c r="I16" s="102"/>
      <c r="J16" s="27"/>
    </row>
    <row r="17" spans="1:10" ht="8.25" customHeight="1" x14ac:dyDescent="0.4">
      <c r="A17" s="7"/>
      <c r="B17" s="7"/>
      <c r="C17" s="7"/>
      <c r="D17" s="7"/>
      <c r="E17" s="7"/>
      <c r="F17" s="7"/>
      <c r="G17" s="7"/>
      <c r="H17" s="7"/>
      <c r="I17" s="7"/>
      <c r="J17" s="27"/>
    </row>
    <row r="18" spans="1:10" ht="15" x14ac:dyDescent="0.4">
      <c r="A18" s="5" t="s">
        <v>303</v>
      </c>
      <c r="B18" s="7"/>
      <c r="C18" s="7"/>
      <c r="D18" s="7"/>
      <c r="E18" s="7"/>
      <c r="F18" s="7"/>
      <c r="G18" s="7"/>
      <c r="H18" s="7"/>
      <c r="I18" s="7"/>
      <c r="J18" s="27"/>
    </row>
    <row r="19" spans="1:10" ht="9.75" customHeight="1" x14ac:dyDescent="0.4">
      <c r="A19" s="7"/>
      <c r="B19" s="7"/>
      <c r="C19" s="7"/>
      <c r="D19" s="7"/>
      <c r="E19" s="7"/>
      <c r="F19" s="7"/>
      <c r="G19" s="7"/>
      <c r="H19" s="7"/>
      <c r="I19" s="7"/>
      <c r="J19" s="27"/>
    </row>
    <row r="20" spans="1:10" ht="18.399999999999999" customHeight="1" x14ac:dyDescent="0.35">
      <c r="A20" s="100" t="s">
        <v>425</v>
      </c>
      <c r="B20" s="101"/>
      <c r="C20" s="101"/>
      <c r="D20" s="101"/>
      <c r="E20" s="101"/>
      <c r="F20" s="101"/>
      <c r="G20" s="101"/>
      <c r="H20" s="101"/>
      <c r="I20" s="101"/>
      <c r="J20" s="27"/>
    </row>
    <row r="21" spans="1:10" ht="7.5" customHeight="1" x14ac:dyDescent="0.35">
      <c r="A21" s="27"/>
      <c r="B21" s="27"/>
      <c r="C21" s="27"/>
      <c r="D21" s="27"/>
      <c r="E21" s="27"/>
      <c r="F21" s="27"/>
      <c r="G21" s="27"/>
      <c r="H21" s="27"/>
      <c r="I21" s="27"/>
      <c r="J21" s="27"/>
    </row>
    <row r="22" spans="1:10" ht="15" x14ac:dyDescent="0.4">
      <c r="A22" s="13"/>
      <c r="B22" s="8"/>
      <c r="C22" s="1"/>
      <c r="D22" s="1"/>
      <c r="E22" s="5"/>
      <c r="F22" s="1"/>
      <c r="G22" s="1"/>
      <c r="H22" s="1"/>
      <c r="I22" s="1"/>
      <c r="J22" s="27"/>
    </row>
    <row r="23" spans="1:10" ht="7.5" customHeight="1" x14ac:dyDescent="0.35">
      <c r="A23" s="27"/>
      <c r="B23" s="27"/>
      <c r="C23" s="27"/>
      <c r="D23" s="27"/>
      <c r="E23" s="27"/>
      <c r="F23" s="27"/>
      <c r="G23" s="27"/>
      <c r="H23" s="27"/>
      <c r="I23" s="27"/>
      <c r="J23" s="27"/>
    </row>
    <row r="24" spans="1:10" x14ac:dyDescent="0.35">
      <c r="A24" s="27"/>
      <c r="B24" s="27"/>
      <c r="C24" s="27"/>
      <c r="D24" s="27"/>
      <c r="E24" s="27"/>
      <c r="F24" s="27"/>
      <c r="G24" s="27"/>
      <c r="H24" s="27"/>
      <c r="I24" s="27"/>
      <c r="J24" s="27"/>
    </row>
    <row r="25" spans="1:10" ht="15" x14ac:dyDescent="0.4">
      <c r="A25" s="146">
        <v>46097</v>
      </c>
      <c r="B25" s="147"/>
      <c r="C25" s="147"/>
      <c r="D25" s="147"/>
      <c r="E25" s="147"/>
      <c r="F25" s="147"/>
      <c r="G25" s="147"/>
      <c r="H25" s="147"/>
      <c r="I25" s="147"/>
      <c r="J25" s="27"/>
    </row>
    <row r="26" spans="1:10" x14ac:dyDescent="0.35">
      <c r="A26" s="27"/>
      <c r="B26" s="27"/>
      <c r="C26" s="27"/>
      <c r="D26" s="27"/>
      <c r="E26" s="27"/>
      <c r="F26" s="27"/>
      <c r="G26" s="27"/>
      <c r="H26" s="27"/>
      <c r="I26" s="27"/>
      <c r="J26" s="27"/>
    </row>
    <row r="27" spans="1:10" x14ac:dyDescent="0.35">
      <c r="A27" s="27"/>
      <c r="B27" s="27"/>
      <c r="C27" s="27"/>
      <c r="D27" s="27"/>
      <c r="E27" s="27"/>
      <c r="F27" s="27"/>
      <c r="G27" s="27"/>
      <c r="H27" s="27"/>
      <c r="I27" s="27"/>
    </row>
    <row r="28" spans="1:10" x14ac:dyDescent="0.35">
      <c r="A28" s="27"/>
      <c r="B28" s="27"/>
      <c r="C28" s="27"/>
      <c r="D28" s="27"/>
      <c r="E28" s="27"/>
      <c r="F28" s="27"/>
      <c r="G28" s="27"/>
      <c r="H28" s="27"/>
      <c r="I28" s="27"/>
    </row>
    <row r="29" spans="1:10" x14ac:dyDescent="0.35">
      <c r="A29" s="27"/>
      <c r="B29" s="27"/>
      <c r="C29" s="27"/>
      <c r="D29" s="27"/>
      <c r="E29" s="27"/>
      <c r="F29" s="27"/>
      <c r="G29" s="27"/>
      <c r="H29" s="27"/>
      <c r="I29" s="27"/>
    </row>
    <row r="30" spans="1:10" x14ac:dyDescent="0.35">
      <c r="A30" s="27"/>
      <c r="B30" s="27"/>
      <c r="C30" s="27"/>
      <c r="D30" s="27"/>
      <c r="E30" s="27"/>
      <c r="F30" s="27"/>
      <c r="G30" s="27"/>
      <c r="H30" s="27"/>
      <c r="I30" s="27"/>
    </row>
    <row r="35" spans="1:3" x14ac:dyDescent="0.35">
      <c r="A35" s="24" t="s">
        <v>2</v>
      </c>
    </row>
    <row r="36" spans="1:3" x14ac:dyDescent="0.35">
      <c r="A36" s="24" t="s">
        <v>3</v>
      </c>
    </row>
    <row r="37" spans="1:3" x14ac:dyDescent="0.35">
      <c r="A37" s="24" t="s">
        <v>4</v>
      </c>
    </row>
    <row r="38" spans="1:3" x14ac:dyDescent="0.35">
      <c r="A38" s="24" t="s">
        <v>5</v>
      </c>
    </row>
    <row r="39" spans="1:3" x14ac:dyDescent="0.35">
      <c r="A39" s="24" t="s">
        <v>6</v>
      </c>
    </row>
    <row r="40" spans="1:3" x14ac:dyDescent="0.35">
      <c r="A40" s="24"/>
    </row>
    <row r="41" spans="1:3" x14ac:dyDescent="0.35">
      <c r="A41" s="24" t="s">
        <v>7</v>
      </c>
      <c r="B41" s="24" t="s">
        <v>8</v>
      </c>
      <c r="C41" s="24"/>
    </row>
    <row r="42" spans="1:3" x14ac:dyDescent="0.35">
      <c r="A42" s="24" t="s">
        <v>9</v>
      </c>
      <c r="B42" s="24" t="s">
        <v>10</v>
      </c>
      <c r="C42" s="24"/>
    </row>
    <row r="43" spans="1:3" x14ac:dyDescent="0.35">
      <c r="A43" s="24"/>
      <c r="B43" s="24"/>
      <c r="C43" s="24"/>
    </row>
    <row r="44" spans="1:3" x14ac:dyDescent="0.35">
      <c r="A44" s="24" t="s">
        <v>11</v>
      </c>
      <c r="B44" s="17" t="s">
        <v>12</v>
      </c>
    </row>
  </sheetData>
  <mergeCells count="4">
    <mergeCell ref="A20:I20"/>
    <mergeCell ref="A25:I25"/>
    <mergeCell ref="A16:I16"/>
    <mergeCell ref="A14:J14"/>
  </mergeCells>
  <phoneticPr fontId="0" type="noConversion"/>
  <hyperlinks>
    <hyperlink ref="B44" r:id="rId1" xr:uid="{00000000-0004-0000-0000-000000000000}"/>
  </hyperlinks>
  <pageMargins left="0.74803149606299213" right="0.74803149606299213" top="0.21875" bottom="0.98425196850393704" header="0.51181102362204722" footer="0.51181102362204722"/>
  <pageSetup paperSize="9" scale="95" fitToHeight="0" orientation="portrait" r:id="rId2"/>
  <headerFooter alignWithMargins="0">
    <oddFooter>&amp;L&amp;8File ref:&amp;F&amp;C&amp;P of &amp;N&amp;R
Document Revision: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4"/>
  <sheetViews>
    <sheetView view="pageLayout" zoomScaleNormal="100" zoomScaleSheetLayoutView="172" workbookViewId="0">
      <selection activeCell="B14" sqref="B14"/>
    </sheetView>
  </sheetViews>
  <sheetFormatPr defaultRowHeight="12.75" x14ac:dyDescent="0.35"/>
  <cols>
    <col min="1" max="1" width="5.3984375" customWidth="1"/>
    <col min="7" max="7" width="6.59765625" customWidth="1"/>
    <col min="8" max="8" width="5.265625" customWidth="1"/>
    <col min="9" max="9" width="7.73046875" customWidth="1"/>
    <col min="10" max="10" width="8.265625" customWidth="1"/>
  </cols>
  <sheetData>
    <row r="1" spans="1:10" ht="13.15" x14ac:dyDescent="0.4">
      <c r="A1" s="9" t="s">
        <v>13</v>
      </c>
      <c r="B1" s="2"/>
      <c r="C1" s="2"/>
      <c r="D1" s="2"/>
      <c r="E1" s="2"/>
      <c r="F1" s="2"/>
      <c r="G1" s="2"/>
      <c r="H1" s="2"/>
      <c r="I1" s="2"/>
    </row>
    <row r="3" spans="1:10" ht="13.15" x14ac:dyDescent="0.4">
      <c r="A3" s="30" t="s">
        <v>14</v>
      </c>
      <c r="B3" s="26" t="s">
        <v>15</v>
      </c>
      <c r="I3" s="3" t="s">
        <v>16</v>
      </c>
      <c r="J3" s="6" t="s">
        <v>16</v>
      </c>
    </row>
    <row r="4" spans="1:10" ht="13.15" x14ac:dyDescent="0.4">
      <c r="A4" s="31"/>
      <c r="B4" s="26"/>
    </row>
    <row r="5" spans="1:10" ht="13.15" x14ac:dyDescent="0.4">
      <c r="A5" s="31"/>
      <c r="B5" s="26"/>
    </row>
    <row r="6" spans="1:10" ht="13.15" x14ac:dyDescent="0.4">
      <c r="A6" s="30" t="s">
        <v>17</v>
      </c>
      <c r="B6" s="26" t="s">
        <v>18</v>
      </c>
      <c r="I6" s="3" t="s">
        <v>16</v>
      </c>
      <c r="J6" s="11" t="s">
        <v>16</v>
      </c>
    </row>
    <row r="7" spans="1:10" ht="13.15" x14ac:dyDescent="0.4">
      <c r="A7" s="31"/>
      <c r="B7" s="26"/>
    </row>
    <row r="8" spans="1:10" ht="13.15" x14ac:dyDescent="0.4">
      <c r="A8" s="31"/>
      <c r="B8" s="26"/>
    </row>
    <row r="9" spans="1:10" ht="13.15" x14ac:dyDescent="0.4">
      <c r="A9" s="30" t="s">
        <v>19</v>
      </c>
      <c r="B9" s="26" t="s">
        <v>20</v>
      </c>
      <c r="I9" s="3" t="s">
        <v>16</v>
      </c>
      <c r="J9" s="12" t="s">
        <v>16</v>
      </c>
    </row>
    <row r="10" spans="1:10" x14ac:dyDescent="0.35">
      <c r="A10" s="4"/>
      <c r="I10" s="3"/>
      <c r="J10" s="12"/>
    </row>
    <row r="11" spans="1:10" x14ac:dyDescent="0.35">
      <c r="A11" s="6"/>
    </row>
    <row r="12" spans="1:10" ht="13.15" x14ac:dyDescent="0.4">
      <c r="A12" s="32"/>
      <c r="B12" s="26" t="s">
        <v>21</v>
      </c>
    </row>
    <row r="14" spans="1:10" x14ac:dyDescent="0.35">
      <c r="A14" s="33" t="s">
        <v>16</v>
      </c>
      <c r="B14" s="27" t="s">
        <v>362</v>
      </c>
    </row>
  </sheetData>
  <phoneticPr fontId="0" type="noConversion"/>
  <pageMargins left="0.74803149606299213" right="0.74803149606299213" top="0.67708333333333337" bottom="0.98425196850393704" header="0.51181102362204722" footer="0.51181102362204722"/>
  <pageSetup paperSize="9" orientation="portrait" r:id="rId1"/>
  <headerFooter alignWithMargins="0">
    <oddHeader xml:space="preserve">&amp;R    </oddHeader>
    <oddFooter>&amp;L&amp;8File ref:&amp;F&amp;C&amp;P of &amp;N&amp;R
Document Revision: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1"/>
  <sheetViews>
    <sheetView view="pageLayout" topLeftCell="A16" zoomScaleNormal="100" zoomScaleSheetLayoutView="85" workbookViewId="0">
      <selection activeCell="G29" sqref="G29"/>
    </sheetView>
  </sheetViews>
  <sheetFormatPr defaultRowHeight="12.75" x14ac:dyDescent="0.35"/>
  <cols>
    <col min="1" max="4" width="10.1328125" style="40" customWidth="1"/>
    <col min="5" max="5" width="10.59765625" style="40" customWidth="1"/>
    <col min="6" max="6" width="4.59765625" style="40" customWidth="1"/>
    <col min="7" max="7" width="12.73046875" style="40" customWidth="1"/>
  </cols>
  <sheetData>
    <row r="1" spans="1:7" x14ac:dyDescent="0.35">
      <c r="A1" s="44" t="s">
        <v>14</v>
      </c>
      <c r="B1" s="45" t="s">
        <v>15</v>
      </c>
      <c r="C1" s="45"/>
    </row>
    <row r="2" spans="1:7" x14ac:dyDescent="0.35">
      <c r="A2" s="46"/>
      <c r="B2" s="45"/>
      <c r="C2" s="45"/>
    </row>
    <row r="3" spans="1:7" ht="42.75" customHeight="1" x14ac:dyDescent="0.35">
      <c r="A3" s="47" t="s">
        <v>22</v>
      </c>
      <c r="B3" s="45" t="s">
        <v>23</v>
      </c>
      <c r="C3" s="48"/>
      <c r="D3" s="45"/>
      <c r="E3" s="49"/>
      <c r="F3" s="45"/>
      <c r="G3" s="50" t="s">
        <v>24</v>
      </c>
    </row>
    <row r="4" spans="1:7" ht="17.100000000000001" customHeight="1" x14ac:dyDescent="0.35">
      <c r="A4" s="51" t="s">
        <v>25</v>
      </c>
      <c r="B4" s="40" t="s">
        <v>26</v>
      </c>
      <c r="C4" s="39"/>
      <c r="E4" s="41"/>
      <c r="G4" s="52">
        <f>+'3 SofW'!F38</f>
        <v>203402</v>
      </c>
    </row>
    <row r="5" spans="1:7" ht="17.100000000000001" customHeight="1" x14ac:dyDescent="0.35">
      <c r="A5" s="51" t="s">
        <v>27</v>
      </c>
      <c r="B5" s="40" t="s">
        <v>28</v>
      </c>
      <c r="C5" s="39"/>
      <c r="E5" s="41"/>
      <c r="G5" s="35">
        <f>+'3 SofW'!F45</f>
        <v>74250</v>
      </c>
    </row>
    <row r="6" spans="1:7" ht="17.100000000000001" customHeight="1" x14ac:dyDescent="0.35">
      <c r="A6" s="51" t="s">
        <v>29</v>
      </c>
      <c r="B6" s="40" t="s">
        <v>30</v>
      </c>
      <c r="C6" s="39"/>
      <c r="E6" s="41"/>
      <c r="G6" s="35">
        <f>+'3 SofW'!F52</f>
        <v>0</v>
      </c>
    </row>
    <row r="7" spans="1:7" ht="17.100000000000001" customHeight="1" x14ac:dyDescent="0.35">
      <c r="A7" s="51" t="s">
        <v>31</v>
      </c>
      <c r="B7" s="40" t="s">
        <v>32</v>
      </c>
      <c r="C7" s="39"/>
      <c r="E7" s="41"/>
      <c r="G7" s="35">
        <f>+'3 SofW'!F59</f>
        <v>0</v>
      </c>
    </row>
    <row r="8" spans="1:7" ht="17.100000000000001" customHeight="1" x14ac:dyDescent="0.35">
      <c r="A8" s="51" t="s">
        <v>33</v>
      </c>
      <c r="B8" s="40" t="s">
        <v>34</v>
      </c>
      <c r="C8" s="39"/>
      <c r="E8" s="41"/>
      <c r="G8" s="35">
        <f>+'3 SofW'!F71</f>
        <v>33995</v>
      </c>
    </row>
    <row r="9" spans="1:7" ht="17.100000000000001" customHeight="1" x14ac:dyDescent="0.35">
      <c r="A9" s="51" t="s">
        <v>35</v>
      </c>
      <c r="B9" s="40" t="s">
        <v>36</v>
      </c>
      <c r="C9" s="39"/>
      <c r="E9" s="41"/>
      <c r="G9" s="35">
        <f>+'3 SofW'!F93</f>
        <v>39175</v>
      </c>
    </row>
    <row r="10" spans="1:7" ht="17.100000000000001" customHeight="1" x14ac:dyDescent="0.35">
      <c r="A10" s="51" t="s">
        <v>37</v>
      </c>
      <c r="B10" s="40" t="s">
        <v>38</v>
      </c>
      <c r="C10" s="39"/>
      <c r="E10" s="41"/>
      <c r="G10" s="35">
        <f>+'3 SofW'!F137</f>
        <v>143914</v>
      </c>
    </row>
    <row r="11" spans="1:7" ht="17.100000000000001" customHeight="1" x14ac:dyDescent="0.35">
      <c r="A11" s="51" t="s">
        <v>39</v>
      </c>
      <c r="B11" s="40" t="s">
        <v>40</v>
      </c>
      <c r="C11" s="39"/>
      <c r="E11" s="41"/>
      <c r="G11" s="35">
        <f>+'3 SofW'!F151</f>
        <v>130625</v>
      </c>
    </row>
    <row r="12" spans="1:7" ht="17.100000000000001" customHeight="1" x14ac:dyDescent="0.35">
      <c r="A12" s="51" t="s">
        <v>41</v>
      </c>
      <c r="B12" s="40" t="s">
        <v>42</v>
      </c>
      <c r="C12" s="39"/>
      <c r="E12" s="41"/>
      <c r="G12" s="35">
        <f>+'3 SofW'!F159</f>
        <v>5000</v>
      </c>
    </row>
    <row r="13" spans="1:7" ht="17.100000000000001" customHeight="1" x14ac:dyDescent="0.35">
      <c r="A13" s="51" t="s">
        <v>43</v>
      </c>
      <c r="B13" s="40" t="s">
        <v>44</v>
      </c>
      <c r="C13" s="39"/>
      <c r="E13" s="41"/>
      <c r="G13" s="35">
        <f>+'3 SofW'!F166</f>
        <v>0</v>
      </c>
    </row>
    <row r="14" spans="1:7" ht="17.100000000000001" customHeight="1" x14ac:dyDescent="0.35">
      <c r="A14" s="51" t="s">
        <v>45</v>
      </c>
      <c r="B14" s="40" t="s">
        <v>46</v>
      </c>
      <c r="C14" s="39"/>
      <c r="E14" s="41"/>
      <c r="G14" s="35">
        <f>+'3 SofW'!F200</f>
        <v>267245</v>
      </c>
    </row>
    <row r="15" spans="1:7" ht="17.100000000000001" customHeight="1" x14ac:dyDescent="0.35">
      <c r="A15" s="51" t="s">
        <v>47</v>
      </c>
      <c r="B15" s="40" t="s">
        <v>48</v>
      </c>
      <c r="C15" s="39"/>
      <c r="E15" s="41"/>
      <c r="G15" s="35">
        <f>+'3 SofW'!F248</f>
        <v>90000</v>
      </c>
    </row>
    <row r="16" spans="1:7" ht="17.100000000000001" customHeight="1" x14ac:dyDescent="0.35">
      <c r="A16" s="51" t="s">
        <v>49</v>
      </c>
      <c r="B16" s="40" t="s">
        <v>50</v>
      </c>
      <c r="C16" s="39"/>
      <c r="E16" s="41"/>
      <c r="G16" s="35">
        <f>+'3 SofW'!F267</f>
        <v>29500</v>
      </c>
    </row>
    <row r="17" spans="1:8" ht="17.100000000000001" customHeight="1" x14ac:dyDescent="0.35">
      <c r="A17" s="51" t="s">
        <v>51</v>
      </c>
      <c r="B17" s="40" t="s">
        <v>52</v>
      </c>
      <c r="C17" s="39"/>
      <c r="E17" s="41"/>
      <c r="G17" s="35">
        <f>+'3 SofW'!F287</f>
        <v>81655</v>
      </c>
    </row>
    <row r="18" spans="1:8" ht="17.100000000000001" customHeight="1" x14ac:dyDescent="0.35">
      <c r="A18" s="51" t="s">
        <v>53</v>
      </c>
      <c r="B18" s="40" t="s">
        <v>54</v>
      </c>
      <c r="C18" s="39"/>
      <c r="E18" s="41"/>
      <c r="G18" s="35">
        <f>+'3 SofW'!F301</f>
        <v>42540</v>
      </c>
    </row>
    <row r="19" spans="1:8" ht="17.100000000000001" customHeight="1" x14ac:dyDescent="0.35">
      <c r="A19" s="51" t="s">
        <v>55</v>
      </c>
      <c r="B19" s="40" t="s">
        <v>56</v>
      </c>
      <c r="C19" s="39"/>
      <c r="E19" s="41"/>
      <c r="G19" s="35">
        <f>+'3 SofW'!F318</f>
        <v>121500</v>
      </c>
    </row>
    <row r="20" spans="1:8" ht="17.100000000000001" customHeight="1" x14ac:dyDescent="0.35">
      <c r="A20" s="51" t="s">
        <v>57</v>
      </c>
      <c r="B20" s="40" t="s">
        <v>58</v>
      </c>
      <c r="C20" s="39"/>
      <c r="E20" s="41"/>
      <c r="G20" s="35">
        <f>+'3 SofW'!F330</f>
        <v>58645</v>
      </c>
    </row>
    <row r="21" spans="1:8" ht="17.100000000000001" customHeight="1" x14ac:dyDescent="0.35">
      <c r="A21" s="51" t="s">
        <v>59</v>
      </c>
      <c r="B21" s="40" t="s">
        <v>60</v>
      </c>
      <c r="C21" s="39"/>
      <c r="E21" s="41"/>
      <c r="G21" s="35">
        <f>+'3 SofW'!F389</f>
        <v>232590.05000000002</v>
      </c>
    </row>
    <row r="22" spans="1:8" ht="17.100000000000001" customHeight="1" x14ac:dyDescent="0.35">
      <c r="A22" s="51" t="s">
        <v>61</v>
      </c>
      <c r="B22" s="40" t="s">
        <v>62</v>
      </c>
      <c r="G22" s="35">
        <f>+'3 SofW'!F436</f>
        <v>160310</v>
      </c>
    </row>
    <row r="23" spans="1:8" ht="17.100000000000001" customHeight="1" x14ac:dyDescent="0.35">
      <c r="A23" s="51"/>
      <c r="G23" s="53" t="s">
        <v>16</v>
      </c>
    </row>
    <row r="24" spans="1:8" ht="17.100000000000001" customHeight="1" x14ac:dyDescent="0.35">
      <c r="A24" s="46"/>
      <c r="G24" s="35"/>
    </row>
    <row r="25" spans="1:8" ht="28.5" customHeight="1" thickBot="1" x14ac:dyDescent="0.4">
      <c r="B25" s="54" t="s">
        <v>63</v>
      </c>
      <c r="C25" s="104" t="s">
        <v>64</v>
      </c>
      <c r="D25" s="105"/>
      <c r="E25" s="105"/>
      <c r="F25" s="105"/>
      <c r="G25" s="55">
        <f>SUM(G4:G24)</f>
        <v>1714346.05</v>
      </c>
    </row>
    <row r="26" spans="1:8" ht="13.15" thickTop="1" x14ac:dyDescent="0.35">
      <c r="A26" s="36"/>
      <c r="B26" s="56"/>
      <c r="C26" s="47"/>
      <c r="D26" s="47"/>
      <c r="E26" s="47"/>
      <c r="F26" s="47"/>
      <c r="G26" s="47"/>
    </row>
    <row r="27" spans="1:8" x14ac:dyDescent="0.35">
      <c r="A27" s="92"/>
      <c r="B27" s="89"/>
      <c r="C27" s="90"/>
      <c r="D27" s="90" t="s">
        <v>361</v>
      </c>
      <c r="E27" s="90"/>
      <c r="F27" s="90"/>
      <c r="G27" s="91">
        <f>+G25/D39</f>
        <v>219.2343602615754</v>
      </c>
      <c r="H27" s="27" t="s">
        <v>351</v>
      </c>
    </row>
    <row r="28" spans="1:8" x14ac:dyDescent="0.35">
      <c r="A28" s="36"/>
      <c r="B28" s="77" t="s">
        <v>16</v>
      </c>
      <c r="C28" s="76"/>
      <c r="D28" s="76"/>
      <c r="E28" s="76"/>
      <c r="F28" s="76"/>
      <c r="G28" s="78"/>
    </row>
    <row r="29" spans="1:8" x14ac:dyDescent="0.35">
      <c r="A29" s="92"/>
      <c r="B29" s="89"/>
      <c r="C29" s="90"/>
      <c r="D29" s="90" t="s">
        <v>443</v>
      </c>
      <c r="E29" s="90"/>
      <c r="F29" s="90"/>
      <c r="G29" s="91">
        <f>(+G25-G21)/D39</f>
        <v>189.49023082227237</v>
      </c>
      <c r="H29" s="27" t="s">
        <v>351</v>
      </c>
    </row>
    <row r="30" spans="1:8" x14ac:dyDescent="0.35">
      <c r="A30" s="36"/>
      <c r="B30" s="77"/>
      <c r="C30" s="76"/>
      <c r="D30" s="76"/>
      <c r="E30" s="76"/>
      <c r="F30" s="76"/>
      <c r="G30" s="78"/>
    </row>
    <row r="31" spans="1:8" ht="12.75" customHeight="1" thickBot="1" x14ac:dyDescent="0.4">
      <c r="A31" s="57"/>
      <c r="B31" s="58"/>
      <c r="C31" s="59"/>
      <c r="D31" s="58"/>
      <c r="E31" s="60" t="s">
        <v>16</v>
      </c>
      <c r="F31" s="61"/>
      <c r="G31" s="62" t="s">
        <v>16</v>
      </c>
    </row>
    <row r="32" spans="1:8" x14ac:dyDescent="0.35">
      <c r="A32" s="67" t="s">
        <v>65</v>
      </c>
      <c r="B32" s="67"/>
      <c r="C32" s="68"/>
      <c r="D32" s="67"/>
      <c r="E32" s="67"/>
      <c r="F32" s="67"/>
      <c r="G32" s="67"/>
    </row>
    <row r="33" spans="1:7" x14ac:dyDescent="0.35">
      <c r="A33" s="67"/>
      <c r="B33" s="67"/>
      <c r="C33" s="68"/>
      <c r="D33" s="67"/>
      <c r="E33" s="67"/>
      <c r="F33" s="67"/>
      <c r="G33" s="67"/>
    </row>
    <row r="34" spans="1:7" x14ac:dyDescent="0.35">
      <c r="A34" s="67" t="s">
        <v>66</v>
      </c>
      <c r="B34" s="67"/>
      <c r="C34" s="70" t="s">
        <v>67</v>
      </c>
      <c r="D34" s="71" t="s">
        <v>68</v>
      </c>
      <c r="E34" s="69"/>
      <c r="F34" s="67"/>
      <c r="G34" s="67"/>
    </row>
    <row r="35" spans="1:7" x14ac:dyDescent="0.35">
      <c r="A35" s="67" t="s">
        <v>69</v>
      </c>
      <c r="B35" s="67"/>
      <c r="C35" s="67"/>
      <c r="D35" s="67" t="s">
        <v>16</v>
      </c>
      <c r="E35" s="69"/>
      <c r="F35" s="67"/>
      <c r="G35" s="67"/>
    </row>
    <row r="36" spans="1:7" x14ac:dyDescent="0.35">
      <c r="A36" s="67" t="s">
        <v>70</v>
      </c>
      <c r="B36" s="67"/>
      <c r="C36" s="67" t="s">
        <v>16</v>
      </c>
      <c r="D36" s="67" t="s">
        <v>16</v>
      </c>
      <c r="E36" s="69"/>
      <c r="F36" s="67"/>
      <c r="G36" s="67"/>
    </row>
    <row r="37" spans="1:7" x14ac:dyDescent="0.35">
      <c r="A37" s="67" t="s">
        <v>71</v>
      </c>
      <c r="B37" s="67"/>
      <c r="C37" s="67" t="s">
        <v>16</v>
      </c>
      <c r="D37" s="67" t="s">
        <v>16</v>
      </c>
      <c r="E37" s="69"/>
      <c r="F37" s="67"/>
      <c r="G37" s="67"/>
    </row>
    <row r="38" spans="1:7" x14ac:dyDescent="0.35">
      <c r="A38" s="67" t="s">
        <v>72</v>
      </c>
      <c r="B38" s="67"/>
      <c r="C38" s="72" t="s">
        <v>16</v>
      </c>
      <c r="D38" s="72" t="s">
        <v>16</v>
      </c>
      <c r="E38" s="69"/>
      <c r="F38" s="67"/>
      <c r="G38" s="67"/>
    </row>
    <row r="39" spans="1:7" x14ac:dyDescent="0.35">
      <c r="A39" s="73" t="s">
        <v>24</v>
      </c>
      <c r="B39" s="74"/>
      <c r="C39" s="158">
        <v>726.4</v>
      </c>
      <c r="D39" s="75">
        <f>+C39*10.765</f>
        <v>7819.6959999999999</v>
      </c>
      <c r="E39" s="69"/>
      <c r="F39" s="67"/>
      <c r="G39" s="67"/>
    </row>
    <row r="40" spans="1:7" x14ac:dyDescent="0.35">
      <c r="A40" s="73"/>
      <c r="B40" s="74"/>
      <c r="C40" s="75"/>
      <c r="D40" s="74"/>
      <c r="E40" s="69"/>
      <c r="F40" s="67"/>
      <c r="G40" s="67"/>
    </row>
    <row r="41" spans="1:7" x14ac:dyDescent="0.35">
      <c r="D41" s="159" t="s">
        <v>16</v>
      </c>
    </row>
  </sheetData>
  <mergeCells count="1">
    <mergeCell ref="C25:F25"/>
  </mergeCells>
  <phoneticPr fontId="0" type="noConversion"/>
  <pageMargins left="0.74803149606299213" right="0.74803149606299213" top="0.625" bottom="0.98425196850393704" header="0.51181102362204722" footer="0.51181102362204722"/>
  <pageSetup paperSize="9" orientation="portrait" r:id="rId1"/>
  <headerFooter alignWithMargins="0">
    <oddFooter>&amp;L&amp;8File ref:&amp;F&amp;C&amp;P of &amp;N&amp;R
Document Revision: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68"/>
  <sheetViews>
    <sheetView view="pageLayout" topLeftCell="A89" zoomScaleNormal="100" zoomScaleSheetLayoutView="100" workbookViewId="0">
      <selection activeCell="B112" sqref="B112"/>
    </sheetView>
  </sheetViews>
  <sheetFormatPr defaultRowHeight="12.75" x14ac:dyDescent="0.35"/>
  <cols>
    <col min="1" max="1" width="5.73046875" style="10" customWidth="1"/>
    <col min="2" max="2" width="6" style="27" customWidth="1"/>
    <col min="3" max="3" width="11.86328125" style="27" customWidth="1"/>
    <col min="4" max="4" width="9.1328125" style="27"/>
    <col min="5" max="5" width="6.86328125" style="27" customWidth="1"/>
    <col min="6" max="11" width="9.1328125" style="27"/>
  </cols>
  <sheetData>
    <row r="1" spans="1:10" ht="13.15" x14ac:dyDescent="0.4">
      <c r="A1" s="93" t="s">
        <v>17</v>
      </c>
      <c r="B1" s="94" t="s">
        <v>18</v>
      </c>
      <c r="C1" s="95"/>
      <c r="D1" s="95"/>
      <c r="E1" s="95"/>
      <c r="F1" s="95"/>
      <c r="G1" s="95"/>
      <c r="H1" s="95"/>
      <c r="I1" s="95"/>
      <c r="J1" s="95"/>
    </row>
    <row r="2" spans="1:10" x14ac:dyDescent="0.35">
      <c r="A2" s="96"/>
      <c r="B2" s="95"/>
      <c r="C2" s="95"/>
      <c r="D2" s="95"/>
      <c r="E2" s="95"/>
      <c r="F2" s="95"/>
      <c r="G2" s="95"/>
      <c r="H2" s="95"/>
      <c r="I2" s="95"/>
      <c r="J2" s="95"/>
    </row>
    <row r="3" spans="1:10" x14ac:dyDescent="0.35">
      <c r="A3" s="29">
        <v>2.1</v>
      </c>
      <c r="B3" s="27" t="s">
        <v>73</v>
      </c>
    </row>
    <row r="4" spans="1:10" x14ac:dyDescent="0.35">
      <c r="A4" s="29"/>
    </row>
    <row r="5" spans="1:10" ht="20.45" customHeight="1" x14ac:dyDescent="0.35">
      <c r="A5" s="29"/>
      <c r="B5" s="106" t="s">
        <v>352</v>
      </c>
      <c r="C5" s="106"/>
      <c r="D5" s="106"/>
      <c r="E5" s="106"/>
      <c r="F5" s="106"/>
      <c r="G5" s="106"/>
      <c r="H5" s="106"/>
      <c r="I5" s="106"/>
      <c r="J5" s="106"/>
    </row>
    <row r="6" spans="1:10" x14ac:dyDescent="0.35">
      <c r="A6" s="29"/>
    </row>
    <row r="7" spans="1:10" x14ac:dyDescent="0.35">
      <c r="A7" s="29"/>
      <c r="B7" s="27" t="s">
        <v>434</v>
      </c>
      <c r="E7" s="27" t="s">
        <v>353</v>
      </c>
    </row>
    <row r="8" spans="1:10" x14ac:dyDescent="0.35">
      <c r="A8" s="29"/>
    </row>
    <row r="9" spans="1:10" x14ac:dyDescent="0.35">
      <c r="A9" s="29"/>
      <c r="B9" s="27" t="s">
        <v>74</v>
      </c>
      <c r="E9" s="27" t="s">
        <v>354</v>
      </c>
    </row>
    <row r="10" spans="1:10" x14ac:dyDescent="0.35">
      <c r="A10" s="29"/>
    </row>
    <row r="11" spans="1:10" x14ac:dyDescent="0.35">
      <c r="A11" s="29"/>
      <c r="B11" s="27" t="s">
        <v>75</v>
      </c>
      <c r="E11" s="27" t="s">
        <v>355</v>
      </c>
    </row>
    <row r="12" spans="1:10" x14ac:dyDescent="0.35">
      <c r="A12" s="29"/>
    </row>
    <row r="13" spans="1:10" ht="13.15" x14ac:dyDescent="0.4">
      <c r="A13" s="148">
        <v>2.2000000000000002</v>
      </c>
      <c r="B13" s="26" t="s">
        <v>76</v>
      </c>
    </row>
    <row r="14" spans="1:10" x14ac:dyDescent="0.35">
      <c r="A14" s="29"/>
    </row>
    <row r="15" spans="1:10" x14ac:dyDescent="0.35">
      <c r="A15" s="29"/>
    </row>
    <row r="16" spans="1:10" x14ac:dyDescent="0.35">
      <c r="A16" s="29" t="s">
        <v>77</v>
      </c>
      <c r="B16" s="27" t="s">
        <v>80</v>
      </c>
    </row>
    <row r="17" spans="1:10" x14ac:dyDescent="0.35">
      <c r="A17" s="29"/>
    </row>
    <row r="18" spans="1:10" ht="27.75" customHeight="1" x14ac:dyDescent="0.35">
      <c r="A18" s="28" t="s">
        <v>78</v>
      </c>
      <c r="B18" s="149" t="s">
        <v>82</v>
      </c>
      <c r="C18" s="149"/>
      <c r="D18" s="149"/>
      <c r="E18" s="149"/>
      <c r="F18" s="149"/>
      <c r="G18" s="149"/>
      <c r="H18" s="149"/>
      <c r="I18" s="149"/>
      <c r="J18" s="149"/>
    </row>
    <row r="19" spans="1:10" x14ac:dyDescent="0.35">
      <c r="A19" s="29"/>
    </row>
    <row r="20" spans="1:10" ht="25.5" customHeight="1" x14ac:dyDescent="0.35">
      <c r="A20" s="28" t="s">
        <v>79</v>
      </c>
      <c r="B20" s="149" t="s">
        <v>84</v>
      </c>
      <c r="C20" s="149"/>
      <c r="D20" s="149"/>
      <c r="E20" s="149"/>
      <c r="F20" s="149"/>
      <c r="G20" s="149"/>
      <c r="H20" s="149"/>
      <c r="I20" s="149"/>
      <c r="J20" s="149"/>
    </row>
    <row r="21" spans="1:10" x14ac:dyDescent="0.35">
      <c r="A21" s="29"/>
    </row>
    <row r="22" spans="1:10" ht="63.95" customHeight="1" x14ac:dyDescent="0.35">
      <c r="A22" s="28" t="s">
        <v>81</v>
      </c>
      <c r="B22" s="149" t="s">
        <v>356</v>
      </c>
      <c r="C22" s="149"/>
      <c r="D22" s="149"/>
      <c r="E22" s="149"/>
      <c r="F22" s="149"/>
      <c r="G22" s="149"/>
      <c r="H22" s="149"/>
      <c r="I22" s="149"/>
      <c r="J22" s="149"/>
    </row>
    <row r="23" spans="1:10" x14ac:dyDescent="0.35">
      <c r="A23" s="28"/>
      <c r="B23" s="150"/>
      <c r="C23" s="150"/>
      <c r="D23" s="150"/>
      <c r="E23" s="150"/>
      <c r="F23" s="150"/>
      <c r="G23" s="150"/>
      <c r="H23" s="150"/>
      <c r="I23" s="150"/>
      <c r="J23" s="150"/>
    </row>
    <row r="24" spans="1:10" ht="63" customHeight="1" x14ac:dyDescent="0.35">
      <c r="A24" s="28" t="s">
        <v>83</v>
      </c>
      <c r="B24" s="149" t="s">
        <v>87</v>
      </c>
      <c r="C24" s="149"/>
      <c r="D24" s="149"/>
      <c r="E24" s="149"/>
      <c r="F24" s="149"/>
      <c r="G24" s="149"/>
      <c r="H24" s="149"/>
      <c r="I24" s="149"/>
      <c r="J24" s="149"/>
    </row>
    <row r="25" spans="1:10" ht="12.75" customHeight="1" x14ac:dyDescent="0.35">
      <c r="A25" s="28"/>
      <c r="B25" s="113"/>
      <c r="C25" s="113"/>
      <c r="D25" s="113"/>
      <c r="E25" s="113"/>
      <c r="F25" s="113"/>
      <c r="G25" s="113"/>
      <c r="H25" s="113"/>
      <c r="I25" s="113"/>
      <c r="J25" s="113"/>
    </row>
    <row r="26" spans="1:10" ht="39.75" customHeight="1" x14ac:dyDescent="0.35">
      <c r="A26" s="28" t="s">
        <v>85</v>
      </c>
      <c r="B26" s="149" t="s">
        <v>359</v>
      </c>
      <c r="C26" s="149"/>
      <c r="D26" s="149"/>
      <c r="E26" s="149"/>
      <c r="F26" s="149"/>
      <c r="G26" s="149"/>
      <c r="H26" s="149"/>
      <c r="I26" s="149"/>
      <c r="J26" s="149"/>
    </row>
    <row r="27" spans="1:10" ht="12.75" customHeight="1" x14ac:dyDescent="0.35">
      <c r="A27" s="28"/>
      <c r="B27" s="113"/>
      <c r="C27" s="113"/>
      <c r="D27" s="113"/>
      <c r="E27" s="113"/>
      <c r="F27" s="113"/>
      <c r="G27" s="113"/>
      <c r="H27" s="113"/>
      <c r="I27" s="113"/>
      <c r="J27" s="113"/>
    </row>
    <row r="28" spans="1:10" ht="29.25" customHeight="1" x14ac:dyDescent="0.35">
      <c r="A28" s="28" t="s">
        <v>86</v>
      </c>
      <c r="B28" s="149" t="s">
        <v>90</v>
      </c>
      <c r="C28" s="149"/>
      <c r="D28" s="149"/>
      <c r="E28" s="149"/>
      <c r="F28" s="149"/>
      <c r="G28" s="149"/>
      <c r="H28" s="149"/>
      <c r="I28" s="149"/>
      <c r="J28" s="149"/>
    </row>
    <row r="29" spans="1:10" ht="15" customHeight="1" x14ac:dyDescent="0.35">
      <c r="A29" s="28"/>
      <c r="B29" s="113"/>
      <c r="C29" s="113"/>
      <c r="D29" s="113"/>
      <c r="E29" s="113"/>
      <c r="F29" s="113"/>
      <c r="G29" s="113"/>
      <c r="H29" s="113"/>
      <c r="I29" s="113"/>
      <c r="J29" s="113"/>
    </row>
    <row r="30" spans="1:10" ht="13.5" customHeight="1" x14ac:dyDescent="0.35">
      <c r="A30" s="28" t="s">
        <v>88</v>
      </c>
      <c r="B30" s="28" t="s">
        <v>92</v>
      </c>
      <c r="C30" s="28"/>
      <c r="D30" s="28"/>
      <c r="E30" s="28"/>
      <c r="F30" s="28"/>
      <c r="G30" s="28"/>
      <c r="H30" s="28"/>
      <c r="I30" s="28"/>
      <c r="J30" s="28"/>
    </row>
    <row r="31" spans="1:10" ht="13.5" customHeight="1" x14ac:dyDescent="0.35">
      <c r="A31" s="28"/>
      <c r="B31" s="28"/>
      <c r="C31" s="28"/>
      <c r="D31" s="28"/>
      <c r="E31" s="28"/>
      <c r="F31" s="28"/>
      <c r="G31" s="28"/>
      <c r="H31" s="28"/>
      <c r="I31" s="28"/>
      <c r="J31" s="28"/>
    </row>
    <row r="32" spans="1:10" ht="14.25" customHeight="1" x14ac:dyDescent="0.35">
      <c r="A32" s="28" t="s">
        <v>89</v>
      </c>
      <c r="B32" s="149" t="s">
        <v>435</v>
      </c>
      <c r="C32" s="149"/>
      <c r="D32" s="149"/>
      <c r="E32" s="149"/>
      <c r="F32" s="149"/>
      <c r="G32" s="149"/>
      <c r="H32" s="149"/>
      <c r="I32" s="149"/>
      <c r="J32" s="149"/>
    </row>
    <row r="33" spans="1:10" ht="14.25" customHeight="1" x14ac:dyDescent="0.35">
      <c r="A33" s="28"/>
      <c r="B33" s="113"/>
      <c r="C33" s="113"/>
      <c r="D33" s="113"/>
      <c r="E33" s="113"/>
      <c r="F33" s="113"/>
      <c r="G33" s="113"/>
      <c r="H33" s="113"/>
      <c r="I33" s="113"/>
      <c r="J33" s="113"/>
    </row>
    <row r="34" spans="1:10" ht="30" customHeight="1" x14ac:dyDescent="0.35">
      <c r="A34" s="28" t="s">
        <v>91</v>
      </c>
      <c r="B34" s="149" t="s">
        <v>363</v>
      </c>
      <c r="C34" s="149"/>
      <c r="D34" s="149"/>
      <c r="E34" s="149"/>
      <c r="F34" s="149"/>
      <c r="G34" s="149"/>
      <c r="H34" s="149"/>
      <c r="I34" s="149"/>
      <c r="J34" s="149"/>
    </row>
    <row r="35" spans="1:10" x14ac:dyDescent="0.35">
      <c r="A35" s="29"/>
    </row>
    <row r="36" spans="1:10" ht="13.15" x14ac:dyDescent="0.4">
      <c r="A36" s="151">
        <v>2.2999999999999998</v>
      </c>
      <c r="B36" s="26" t="s">
        <v>93</v>
      </c>
    </row>
    <row r="37" spans="1:10" ht="13.15" x14ac:dyDescent="0.4">
      <c r="A37" s="151"/>
      <c r="B37" s="26"/>
    </row>
    <row r="38" spans="1:10" ht="29.25" customHeight="1" x14ac:dyDescent="0.35">
      <c r="A38" s="28" t="s">
        <v>94</v>
      </c>
      <c r="B38" s="149" t="s">
        <v>436</v>
      </c>
      <c r="C38" s="149"/>
      <c r="D38" s="149"/>
      <c r="E38" s="149"/>
      <c r="F38" s="149"/>
      <c r="G38" s="149"/>
      <c r="H38" s="149"/>
      <c r="I38" s="149"/>
      <c r="J38" s="149"/>
    </row>
    <row r="39" spans="1:10" x14ac:dyDescent="0.35">
      <c r="A39" s="28"/>
    </row>
    <row r="40" spans="1:10" ht="25.5" customHeight="1" x14ac:dyDescent="0.35">
      <c r="A40" s="28" t="s">
        <v>95</v>
      </c>
      <c r="B40" s="149" t="s">
        <v>97</v>
      </c>
      <c r="C40" s="149"/>
      <c r="D40" s="149"/>
      <c r="E40" s="149"/>
      <c r="F40" s="149"/>
      <c r="G40" s="149"/>
      <c r="H40" s="149"/>
      <c r="I40" s="149"/>
      <c r="J40" s="149"/>
    </row>
    <row r="41" spans="1:10" ht="14.25" customHeight="1" x14ac:dyDescent="0.35">
      <c r="A41" s="28"/>
    </row>
    <row r="42" spans="1:10" x14ac:dyDescent="0.35">
      <c r="A42" s="28" t="s">
        <v>96</v>
      </c>
      <c r="B42" s="27" t="s">
        <v>99</v>
      </c>
    </row>
    <row r="43" spans="1:10" x14ac:dyDescent="0.35">
      <c r="A43" s="28"/>
    </row>
    <row r="44" spans="1:10" x14ac:dyDescent="0.35">
      <c r="A44" s="28" t="s">
        <v>98</v>
      </c>
      <c r="B44" s="27" t="s">
        <v>101</v>
      </c>
    </row>
    <row r="45" spans="1:10" x14ac:dyDescent="0.35">
      <c r="A45" s="28"/>
    </row>
    <row r="46" spans="1:10" ht="22.5" customHeight="1" x14ac:dyDescent="0.35">
      <c r="A46" s="28" t="s">
        <v>100</v>
      </c>
      <c r="B46" s="149" t="s">
        <v>103</v>
      </c>
      <c r="C46" s="149"/>
      <c r="D46" s="149"/>
      <c r="E46" s="149"/>
      <c r="F46" s="149"/>
      <c r="G46" s="149"/>
      <c r="H46" s="149"/>
      <c r="I46" s="149"/>
      <c r="J46" s="149"/>
    </row>
    <row r="47" spans="1:10" x14ac:dyDescent="0.35">
      <c r="A47" s="28"/>
    </row>
    <row r="48" spans="1:10" ht="15" customHeight="1" x14ac:dyDescent="0.35">
      <c r="A48" s="28" t="s">
        <v>102</v>
      </c>
      <c r="B48" s="106" t="s">
        <v>357</v>
      </c>
      <c r="C48" s="106"/>
      <c r="D48" s="106"/>
      <c r="E48" s="106"/>
      <c r="F48" s="106"/>
      <c r="G48" s="106"/>
      <c r="H48" s="106"/>
      <c r="I48" s="106"/>
      <c r="J48" s="106"/>
    </row>
    <row r="49" spans="1:10" x14ac:dyDescent="0.35">
      <c r="A49" s="28"/>
    </row>
    <row r="50" spans="1:10" ht="54.75" customHeight="1" x14ac:dyDescent="0.35">
      <c r="A50" s="28" t="s">
        <v>104</v>
      </c>
      <c r="B50" s="106" t="s">
        <v>106</v>
      </c>
      <c r="C50" s="106"/>
      <c r="D50" s="106"/>
      <c r="E50" s="106"/>
      <c r="F50" s="106"/>
      <c r="G50" s="106"/>
      <c r="H50" s="106"/>
      <c r="I50" s="106"/>
      <c r="J50" s="106"/>
    </row>
    <row r="51" spans="1:10" ht="11.25" customHeight="1" x14ac:dyDescent="0.35">
      <c r="A51" s="28"/>
      <c r="B51" s="99"/>
      <c r="C51" s="99"/>
      <c r="D51" s="99"/>
      <c r="E51" s="99"/>
      <c r="F51" s="99"/>
      <c r="G51" s="99"/>
      <c r="H51" s="99"/>
      <c r="I51" s="99"/>
      <c r="J51" s="99"/>
    </row>
    <row r="52" spans="1:10" ht="14.25" customHeight="1" x14ac:dyDescent="0.35">
      <c r="A52" s="28" t="s">
        <v>105</v>
      </c>
      <c r="B52" s="149" t="s">
        <v>108</v>
      </c>
      <c r="C52" s="106"/>
      <c r="D52" s="106"/>
      <c r="E52" s="106"/>
      <c r="F52" s="106"/>
      <c r="G52" s="106"/>
      <c r="H52" s="106"/>
      <c r="I52" s="106"/>
      <c r="J52" s="106"/>
    </row>
    <row r="53" spans="1:10" x14ac:dyDescent="0.35">
      <c r="A53" s="28"/>
    </row>
    <row r="54" spans="1:10" x14ac:dyDescent="0.35">
      <c r="A54" s="28" t="s">
        <v>107</v>
      </c>
      <c r="B54" s="27" t="s">
        <v>110</v>
      </c>
    </row>
    <row r="55" spans="1:10" x14ac:dyDescent="0.35">
      <c r="A55" s="28"/>
    </row>
    <row r="56" spans="1:10" ht="24" customHeight="1" x14ac:dyDescent="0.35">
      <c r="A56" s="28" t="s">
        <v>109</v>
      </c>
      <c r="B56" s="156" t="s">
        <v>437</v>
      </c>
      <c r="C56" s="156"/>
      <c r="D56" s="156"/>
      <c r="E56" s="156"/>
      <c r="F56" s="156"/>
      <c r="G56" s="156"/>
      <c r="H56" s="156"/>
      <c r="I56" s="156"/>
      <c r="J56" s="156"/>
    </row>
    <row r="57" spans="1:10" ht="13.5" customHeight="1" x14ac:dyDescent="0.35">
      <c r="A57" s="28"/>
      <c r="B57" s="113"/>
      <c r="C57" s="113"/>
      <c r="D57" s="113"/>
      <c r="E57" s="113"/>
      <c r="F57" s="113"/>
      <c r="G57" s="113"/>
      <c r="H57" s="113"/>
      <c r="I57" s="113"/>
      <c r="J57" s="113"/>
    </row>
    <row r="58" spans="1:10" ht="18.399999999999999" customHeight="1" x14ac:dyDescent="0.35">
      <c r="A58" s="28" t="s">
        <v>111</v>
      </c>
      <c r="B58" s="149" t="s">
        <v>113</v>
      </c>
      <c r="C58" s="149"/>
      <c r="D58" s="149"/>
      <c r="E58" s="149"/>
      <c r="F58" s="149"/>
      <c r="G58" s="149"/>
      <c r="H58" s="149"/>
      <c r="I58" s="149"/>
      <c r="J58" s="149"/>
    </row>
    <row r="59" spans="1:10" ht="15" customHeight="1" x14ac:dyDescent="0.35">
      <c r="A59" s="28"/>
      <c r="B59" s="113"/>
      <c r="C59" s="113"/>
      <c r="D59" s="113"/>
      <c r="E59" s="113"/>
      <c r="F59" s="113"/>
      <c r="G59" s="113"/>
      <c r="H59" s="113"/>
      <c r="I59" s="113"/>
      <c r="J59" s="113"/>
    </row>
    <row r="60" spans="1:10" ht="15" customHeight="1" x14ac:dyDescent="0.35">
      <c r="A60" s="28" t="s">
        <v>112</v>
      </c>
      <c r="B60" s="149" t="s">
        <v>438</v>
      </c>
      <c r="C60" s="149"/>
      <c r="D60" s="149"/>
      <c r="E60" s="149"/>
      <c r="F60" s="149"/>
      <c r="G60" s="149"/>
      <c r="H60" s="149"/>
      <c r="I60" s="149"/>
      <c r="J60" s="149"/>
    </row>
    <row r="61" spans="1:10" ht="15.6" customHeight="1" x14ac:dyDescent="0.35">
      <c r="A61" s="28"/>
      <c r="B61" s="113" t="s">
        <v>16</v>
      </c>
      <c r="C61" s="113"/>
      <c r="D61" s="113"/>
      <c r="E61" s="113"/>
      <c r="F61" s="113"/>
      <c r="G61" s="113"/>
      <c r="H61" s="113"/>
      <c r="I61" s="113"/>
      <c r="J61" s="113"/>
    </row>
    <row r="62" spans="1:10" ht="15.6" customHeight="1" x14ac:dyDescent="0.35">
      <c r="A62" s="28" t="s">
        <v>114</v>
      </c>
      <c r="B62" s="149" t="s">
        <v>115</v>
      </c>
      <c r="C62" s="149"/>
      <c r="D62" s="149"/>
      <c r="E62" s="149"/>
      <c r="F62" s="149"/>
      <c r="G62" s="149"/>
      <c r="H62" s="149"/>
      <c r="I62" s="149"/>
      <c r="J62" s="149"/>
    </row>
    <row r="63" spans="1:10" ht="15.6" customHeight="1" x14ac:dyDescent="0.35">
      <c r="A63" s="28"/>
      <c r="B63" s="113"/>
      <c r="C63" s="113"/>
      <c r="D63" s="113"/>
      <c r="E63" s="113"/>
      <c r="F63" s="113"/>
      <c r="G63" s="113"/>
      <c r="H63" s="113"/>
      <c r="I63" s="113"/>
      <c r="J63" s="113"/>
    </row>
    <row r="64" spans="1:10" ht="15.6" customHeight="1" x14ac:dyDescent="0.35">
      <c r="A64" s="28" t="s">
        <v>116</v>
      </c>
      <c r="B64" s="149" t="s">
        <v>117</v>
      </c>
      <c r="C64" s="149"/>
      <c r="D64" s="149"/>
      <c r="E64" s="149"/>
      <c r="F64" s="149"/>
      <c r="G64" s="149"/>
      <c r="H64" s="149"/>
      <c r="I64" s="149"/>
      <c r="J64" s="149"/>
    </row>
    <row r="65" spans="1:11" ht="17.649999999999999" customHeight="1" x14ac:dyDescent="0.35">
      <c r="A65" s="28"/>
      <c r="B65" s="113"/>
      <c r="C65" s="113"/>
      <c r="D65" s="113"/>
      <c r="E65" s="113"/>
      <c r="F65" s="113"/>
      <c r="G65" s="113"/>
      <c r="H65" s="113"/>
      <c r="I65" s="113"/>
      <c r="J65" s="113"/>
    </row>
    <row r="66" spans="1:11" ht="26.25" customHeight="1" x14ac:dyDescent="0.35">
      <c r="A66" s="28" t="s">
        <v>118</v>
      </c>
      <c r="B66" s="149" t="s">
        <v>123</v>
      </c>
      <c r="C66" s="149"/>
      <c r="D66" s="149"/>
      <c r="E66" s="149"/>
      <c r="F66" s="149"/>
      <c r="G66" s="149"/>
      <c r="H66" s="149"/>
      <c r="I66" s="149"/>
      <c r="J66" s="149"/>
    </row>
    <row r="67" spans="1:11" ht="16.899999999999999" customHeight="1" x14ac:dyDescent="0.35">
      <c r="A67" s="28" t="s">
        <v>16</v>
      </c>
      <c r="B67" s="98"/>
      <c r="C67" s="98"/>
      <c r="D67" s="98"/>
      <c r="E67" s="98"/>
      <c r="F67" s="98"/>
      <c r="G67" s="98"/>
      <c r="H67" s="98"/>
      <c r="I67" s="98"/>
      <c r="J67" s="98"/>
    </row>
    <row r="68" spans="1:11" ht="28.9" customHeight="1" x14ac:dyDescent="0.35">
      <c r="A68" s="28" t="s">
        <v>119</v>
      </c>
      <c r="B68" s="149" t="s">
        <v>124</v>
      </c>
      <c r="C68" s="149"/>
      <c r="D68" s="149"/>
      <c r="E68" s="149"/>
      <c r="F68" s="149"/>
      <c r="G68" s="149"/>
      <c r="H68" s="149"/>
      <c r="I68" s="149"/>
      <c r="J68" s="149"/>
    </row>
    <row r="69" spans="1:11" ht="12.6" customHeight="1" x14ac:dyDescent="0.35">
      <c r="A69" s="28"/>
      <c r="B69" s="113"/>
      <c r="C69" s="113"/>
      <c r="D69" s="113"/>
      <c r="E69" s="113"/>
      <c r="F69" s="113"/>
      <c r="G69" s="113"/>
      <c r="H69" s="113"/>
      <c r="I69" s="113"/>
      <c r="J69" s="113"/>
    </row>
    <row r="70" spans="1:11" ht="36.75" customHeight="1" x14ac:dyDescent="0.35">
      <c r="A70" s="28" t="s">
        <v>120</v>
      </c>
      <c r="B70" s="149" t="s">
        <v>125</v>
      </c>
      <c r="C70" s="149"/>
      <c r="D70" s="149"/>
      <c r="E70" s="149"/>
      <c r="F70" s="149"/>
      <c r="G70" s="149"/>
      <c r="H70" s="149"/>
      <c r="I70" s="149"/>
      <c r="J70" s="149"/>
    </row>
    <row r="71" spans="1:11" ht="14.1" customHeight="1" x14ac:dyDescent="0.35">
      <c r="A71" s="28"/>
      <c r="B71" s="113"/>
      <c r="C71" s="113"/>
      <c r="D71" s="113"/>
      <c r="E71" s="113"/>
      <c r="F71" s="113"/>
      <c r="G71" s="113"/>
      <c r="H71" s="113"/>
      <c r="I71" s="113"/>
      <c r="J71" s="113"/>
    </row>
    <row r="72" spans="1:11" ht="15.4" customHeight="1" x14ac:dyDescent="0.35">
      <c r="A72" s="28" t="s">
        <v>121</v>
      </c>
      <c r="B72" s="149" t="s">
        <v>358</v>
      </c>
      <c r="C72" s="149"/>
      <c r="D72" s="149"/>
      <c r="E72" s="149"/>
      <c r="F72" s="149"/>
      <c r="G72" s="149"/>
      <c r="H72" s="149"/>
      <c r="I72" s="149"/>
      <c r="J72" s="149"/>
    </row>
    <row r="73" spans="1:11" ht="13.5" customHeight="1" x14ac:dyDescent="0.35">
      <c r="A73" s="28"/>
      <c r="B73" s="113"/>
      <c r="C73" s="113"/>
      <c r="D73" s="113"/>
      <c r="E73" s="113"/>
      <c r="F73" s="113"/>
      <c r="G73" s="113"/>
      <c r="H73" s="113"/>
      <c r="I73" s="113"/>
      <c r="J73" s="113"/>
    </row>
    <row r="74" spans="1:11" ht="11.65" customHeight="1" x14ac:dyDescent="0.35">
      <c r="A74" s="28" t="s">
        <v>122</v>
      </c>
      <c r="B74" s="149" t="s">
        <v>126</v>
      </c>
      <c r="C74" s="149"/>
      <c r="D74" s="149"/>
      <c r="E74" s="149"/>
      <c r="F74" s="149"/>
      <c r="G74" s="149"/>
      <c r="H74" s="149"/>
      <c r="I74" s="149"/>
      <c r="J74" s="149"/>
    </row>
    <row r="75" spans="1:11" ht="11.65" customHeight="1" x14ac:dyDescent="0.35">
      <c r="A75" s="28"/>
      <c r="B75" s="113"/>
      <c r="C75" s="113"/>
      <c r="D75" s="113"/>
      <c r="E75" s="113"/>
      <c r="F75" s="113"/>
      <c r="G75" s="113"/>
      <c r="H75" s="113"/>
      <c r="I75" s="113"/>
      <c r="J75" s="113"/>
    </row>
    <row r="76" spans="1:11" ht="11.65" customHeight="1" x14ac:dyDescent="0.35">
      <c r="A76" s="28" t="s">
        <v>378</v>
      </c>
      <c r="B76" s="149" t="s">
        <v>439</v>
      </c>
      <c r="C76" s="149"/>
      <c r="D76" s="149"/>
      <c r="E76" s="149"/>
      <c r="F76" s="149"/>
      <c r="G76" s="149"/>
      <c r="H76" s="149"/>
      <c r="I76" s="149"/>
      <c r="J76" s="149"/>
      <c r="K76" s="97"/>
    </row>
    <row r="77" spans="1:11" ht="11.65" customHeight="1" x14ac:dyDescent="0.35">
      <c r="A77" s="28"/>
      <c r="B77" s="113"/>
      <c r="C77" s="113"/>
      <c r="D77" s="113"/>
      <c r="E77" s="113"/>
      <c r="F77" s="113"/>
      <c r="G77" s="113"/>
      <c r="H77" s="113"/>
      <c r="I77" s="113"/>
      <c r="J77" s="113"/>
      <c r="K77" s="97"/>
    </row>
    <row r="78" spans="1:11" ht="11.65" customHeight="1" x14ac:dyDescent="0.35">
      <c r="A78" s="28" t="s">
        <v>385</v>
      </c>
      <c r="B78" s="149" t="s">
        <v>386</v>
      </c>
      <c r="C78" s="149"/>
      <c r="D78" s="149"/>
      <c r="E78" s="149"/>
      <c r="F78" s="149"/>
      <c r="G78" s="149"/>
      <c r="H78" s="149"/>
      <c r="I78" s="149"/>
      <c r="J78" s="149"/>
      <c r="K78" s="97"/>
    </row>
    <row r="79" spans="1:11" ht="11.65" customHeight="1" x14ac:dyDescent="0.35">
      <c r="A79" s="28"/>
      <c r="B79" s="113"/>
      <c r="C79" s="113"/>
      <c r="D79" s="113"/>
      <c r="E79" s="113"/>
      <c r="F79" s="113"/>
      <c r="G79" s="113"/>
      <c r="H79" s="113"/>
      <c r="I79" s="113"/>
      <c r="J79" s="113"/>
      <c r="K79" s="97"/>
    </row>
    <row r="80" spans="1:11" ht="11.65" customHeight="1" x14ac:dyDescent="0.35">
      <c r="A80" s="28" t="s">
        <v>398</v>
      </c>
      <c r="B80" s="28" t="s">
        <v>399</v>
      </c>
      <c r="C80" s="28"/>
      <c r="D80" s="28"/>
      <c r="E80" s="28"/>
      <c r="F80" s="28"/>
      <c r="G80" s="28"/>
      <c r="H80" s="28"/>
      <c r="I80" s="28"/>
      <c r="J80" s="28"/>
      <c r="K80" s="97"/>
    </row>
    <row r="81" spans="1:11" ht="11.65" customHeight="1" x14ac:dyDescent="0.35">
      <c r="A81" s="28"/>
      <c r="B81" s="28"/>
      <c r="C81" s="28"/>
      <c r="D81" s="28"/>
      <c r="E81" s="28"/>
      <c r="F81" s="28"/>
      <c r="G81" s="28"/>
      <c r="H81" s="28"/>
      <c r="I81" s="28"/>
      <c r="J81" s="28"/>
      <c r="K81" s="97"/>
    </row>
    <row r="82" spans="1:11" ht="11.65" customHeight="1" x14ac:dyDescent="0.35">
      <c r="A82" s="28" t="s">
        <v>402</v>
      </c>
      <c r="B82" s="28" t="s">
        <v>400</v>
      </c>
      <c r="C82" s="28"/>
      <c r="D82" s="28"/>
      <c r="E82" s="28"/>
      <c r="F82" s="28"/>
      <c r="G82" s="28"/>
      <c r="H82" s="28"/>
      <c r="I82" s="28"/>
      <c r="J82" s="28"/>
      <c r="K82" s="97"/>
    </row>
    <row r="83" spans="1:11" ht="11.65" customHeight="1" x14ac:dyDescent="0.35">
      <c r="A83" s="28"/>
      <c r="B83" s="28"/>
      <c r="C83" s="28"/>
      <c r="D83" s="28"/>
      <c r="E83" s="28"/>
      <c r="F83" s="28"/>
      <c r="G83" s="28"/>
      <c r="H83" s="28"/>
      <c r="I83" s="28"/>
      <c r="J83" s="28"/>
      <c r="K83" s="97"/>
    </row>
    <row r="84" spans="1:11" ht="11.65" customHeight="1" x14ac:dyDescent="0.35">
      <c r="A84" s="28" t="s">
        <v>401</v>
      </c>
      <c r="B84" s="28" t="s">
        <v>424</v>
      </c>
      <c r="C84" s="28"/>
      <c r="D84" s="28"/>
      <c r="E84" s="28"/>
      <c r="F84" s="28"/>
      <c r="G84" s="28"/>
      <c r="H84" s="28"/>
      <c r="I84" s="28"/>
      <c r="J84" s="28"/>
      <c r="K84" s="97"/>
    </row>
    <row r="85" spans="1:11" ht="11.65" customHeight="1" x14ac:dyDescent="0.35">
      <c r="A85" s="28"/>
      <c r="B85" s="28"/>
      <c r="C85" s="28"/>
      <c r="D85" s="28"/>
      <c r="E85" s="28"/>
      <c r="F85" s="28"/>
      <c r="G85" s="28"/>
      <c r="H85" s="28"/>
      <c r="I85" s="28"/>
      <c r="J85" s="28"/>
      <c r="K85" s="97"/>
    </row>
    <row r="86" spans="1:11" x14ac:dyDescent="0.35">
      <c r="A86" s="29"/>
    </row>
    <row r="87" spans="1:11" ht="13.15" x14ac:dyDescent="0.4">
      <c r="A87" s="9">
        <v>2.4</v>
      </c>
      <c r="B87" s="26" t="s">
        <v>127</v>
      </c>
      <c r="C87" s="26"/>
    </row>
    <row r="88" spans="1:11" x14ac:dyDescent="0.35">
      <c r="A88" s="27"/>
    </row>
    <row r="89" spans="1:11" x14ac:dyDescent="0.35">
      <c r="A89" s="27"/>
      <c r="B89" s="27" t="s">
        <v>128</v>
      </c>
      <c r="C89" s="27" t="s">
        <v>129</v>
      </c>
    </row>
    <row r="90" spans="1:11" x14ac:dyDescent="0.35">
      <c r="A90" s="27"/>
    </row>
    <row r="91" spans="1:11" ht="26.25" customHeight="1" x14ac:dyDescent="0.35">
      <c r="A91" s="27"/>
      <c r="B91" s="150" t="s">
        <v>130</v>
      </c>
      <c r="C91" s="149" t="s">
        <v>131</v>
      </c>
      <c r="D91" s="106"/>
      <c r="E91" s="106"/>
      <c r="F91" s="106"/>
      <c r="G91" s="106"/>
      <c r="H91" s="106"/>
      <c r="I91" s="106"/>
    </row>
    <row r="92" spans="1:11" ht="14.25" customHeight="1" x14ac:dyDescent="0.35">
      <c r="A92" s="27"/>
      <c r="B92" s="150"/>
      <c r="C92" s="113"/>
      <c r="D92" s="99"/>
      <c r="E92" s="99"/>
      <c r="F92" s="99"/>
      <c r="G92" s="99"/>
      <c r="H92" s="99"/>
      <c r="I92" s="99"/>
    </row>
    <row r="93" spans="1:11" ht="16.5" customHeight="1" x14ac:dyDescent="0.35">
      <c r="A93" s="151">
        <v>2.5</v>
      </c>
      <c r="B93" s="152" t="s">
        <v>132</v>
      </c>
      <c r="C93" s="153"/>
      <c r="D93" s="154"/>
      <c r="E93" s="154"/>
      <c r="F93" s="154"/>
      <c r="G93" s="154"/>
      <c r="H93" s="154"/>
      <c r="I93" s="154"/>
    </row>
    <row r="94" spans="1:11" x14ac:dyDescent="0.35">
      <c r="A94" s="27"/>
      <c r="C94" s="29"/>
    </row>
    <row r="95" spans="1:11" ht="40.5" customHeight="1" x14ac:dyDescent="0.35">
      <c r="A95" s="28" t="s">
        <v>133</v>
      </c>
      <c r="B95" s="106" t="s">
        <v>134</v>
      </c>
      <c r="C95" s="106"/>
      <c r="D95" s="106"/>
      <c r="E95" s="106"/>
      <c r="F95" s="106"/>
      <c r="G95" s="106"/>
      <c r="H95" s="106"/>
      <c r="I95" s="106"/>
      <c r="J95" s="106"/>
    </row>
    <row r="96" spans="1:11" ht="17.649999999999999" customHeight="1" x14ac:dyDescent="0.35">
      <c r="A96" s="28"/>
      <c r="B96" s="99"/>
      <c r="C96" s="99"/>
      <c r="D96" s="99"/>
      <c r="E96" s="99"/>
      <c r="F96" s="99"/>
      <c r="G96" s="99"/>
      <c r="H96" s="99"/>
      <c r="I96" s="99"/>
      <c r="J96" s="99"/>
    </row>
    <row r="97" spans="1:10" ht="12.75" customHeight="1" x14ac:dyDescent="0.35">
      <c r="A97" s="151">
        <v>2.6</v>
      </c>
      <c r="B97" s="155" t="s">
        <v>135</v>
      </c>
      <c r="C97" s="155"/>
      <c r="D97" s="155"/>
      <c r="E97" s="155"/>
      <c r="F97" s="155"/>
      <c r="G97" s="155"/>
      <c r="H97" s="155"/>
      <c r="I97" s="155"/>
      <c r="J97" s="155"/>
    </row>
    <row r="98" spans="1:10" ht="12" customHeight="1" x14ac:dyDescent="0.35">
      <c r="A98" s="28"/>
      <c r="B98" s="99"/>
      <c r="C98" s="99"/>
      <c r="D98" s="99"/>
      <c r="E98" s="99"/>
      <c r="F98" s="99"/>
      <c r="G98" s="99"/>
      <c r="H98" s="99"/>
      <c r="I98" s="99"/>
      <c r="J98" s="99"/>
    </row>
    <row r="99" spans="1:10" ht="27.75" customHeight="1" x14ac:dyDescent="0.35">
      <c r="A99" s="28" t="s">
        <v>136</v>
      </c>
      <c r="B99" s="106" t="s">
        <v>137</v>
      </c>
      <c r="C99" s="106"/>
      <c r="D99" s="106"/>
      <c r="E99" s="106"/>
      <c r="F99" s="106"/>
      <c r="G99" s="106"/>
      <c r="H99" s="106"/>
      <c r="I99" s="106"/>
      <c r="J99" s="106"/>
    </row>
    <row r="100" spans="1:10" x14ac:dyDescent="0.35">
      <c r="A100" s="29"/>
      <c r="C100" s="29"/>
    </row>
    <row r="101" spans="1:10" x14ac:dyDescent="0.35">
      <c r="A101" s="29" t="s">
        <v>16</v>
      </c>
    </row>
    <row r="102" spans="1:10" x14ac:dyDescent="0.35">
      <c r="A102" s="29"/>
    </row>
    <row r="103" spans="1:10" x14ac:dyDescent="0.35">
      <c r="A103" s="28" t="s">
        <v>16</v>
      </c>
      <c r="B103" s="106"/>
      <c r="C103" s="106"/>
      <c r="D103" s="106"/>
      <c r="E103" s="106"/>
      <c r="F103" s="106"/>
      <c r="G103" s="106"/>
      <c r="H103" s="106"/>
      <c r="I103" s="106"/>
      <c r="J103" s="106"/>
    </row>
    <row r="104" spans="1:10" x14ac:dyDescent="0.35">
      <c r="A104" s="29"/>
    </row>
    <row r="105" spans="1:10" x14ac:dyDescent="0.35">
      <c r="A105" s="29"/>
    </row>
    <row r="106" spans="1:10" x14ac:dyDescent="0.35">
      <c r="A106" s="29"/>
    </row>
    <row r="107" spans="1:10" x14ac:dyDescent="0.35">
      <c r="A107" s="29"/>
    </row>
    <row r="108" spans="1:10" x14ac:dyDescent="0.35">
      <c r="A108" s="29"/>
    </row>
    <row r="109" spans="1:10" x14ac:dyDescent="0.35">
      <c r="A109" s="29"/>
    </row>
    <row r="110" spans="1:10" x14ac:dyDescent="0.35">
      <c r="A110" s="29"/>
    </row>
    <row r="111" spans="1:10" x14ac:dyDescent="0.35">
      <c r="A111" s="29"/>
    </row>
    <row r="112" spans="1:10" x14ac:dyDescent="0.35">
      <c r="A112" s="29"/>
    </row>
    <row r="113" spans="1:1" x14ac:dyDescent="0.35">
      <c r="A113" s="29"/>
    </row>
    <row r="114" spans="1:1" x14ac:dyDescent="0.35">
      <c r="A114" s="29"/>
    </row>
    <row r="115" spans="1:1" x14ac:dyDescent="0.35">
      <c r="A115" s="29"/>
    </row>
    <row r="116" spans="1:1" x14ac:dyDescent="0.35">
      <c r="A116" s="29"/>
    </row>
    <row r="117" spans="1:1" x14ac:dyDescent="0.35">
      <c r="A117" s="29"/>
    </row>
    <row r="118" spans="1:1" x14ac:dyDescent="0.35">
      <c r="A118" s="29"/>
    </row>
    <row r="119" spans="1:1" x14ac:dyDescent="0.35">
      <c r="A119" s="29"/>
    </row>
    <row r="120" spans="1:1" x14ac:dyDescent="0.35">
      <c r="A120" s="29"/>
    </row>
    <row r="121" spans="1:1" x14ac:dyDescent="0.35">
      <c r="A121" s="29"/>
    </row>
    <row r="122" spans="1:1" x14ac:dyDescent="0.35">
      <c r="A122" s="29"/>
    </row>
    <row r="123" spans="1:1" x14ac:dyDescent="0.35">
      <c r="A123" s="29"/>
    </row>
    <row r="124" spans="1:1" x14ac:dyDescent="0.35">
      <c r="A124" s="29"/>
    </row>
    <row r="125" spans="1:1" x14ac:dyDescent="0.35">
      <c r="A125" s="29"/>
    </row>
    <row r="126" spans="1:1" x14ac:dyDescent="0.35">
      <c r="A126" s="29"/>
    </row>
    <row r="127" spans="1:1" x14ac:dyDescent="0.35">
      <c r="A127" s="29"/>
    </row>
    <row r="128" spans="1:1" x14ac:dyDescent="0.35">
      <c r="A128" s="29"/>
    </row>
    <row r="129" spans="1:1" x14ac:dyDescent="0.35">
      <c r="A129" s="29"/>
    </row>
    <row r="130" spans="1:1" x14ac:dyDescent="0.35">
      <c r="A130" s="29"/>
    </row>
    <row r="131" spans="1:1" x14ac:dyDescent="0.35">
      <c r="A131" s="29"/>
    </row>
    <row r="132" spans="1:1" x14ac:dyDescent="0.35">
      <c r="A132" s="29"/>
    </row>
    <row r="133" spans="1:1" x14ac:dyDescent="0.35">
      <c r="A133" s="29"/>
    </row>
    <row r="134" spans="1:1" x14ac:dyDescent="0.35">
      <c r="A134" s="29"/>
    </row>
    <row r="135" spans="1:1" x14ac:dyDescent="0.35">
      <c r="A135" s="29"/>
    </row>
    <row r="136" spans="1:1" x14ac:dyDescent="0.35">
      <c r="A136" s="29"/>
    </row>
    <row r="137" spans="1:1" x14ac:dyDescent="0.35">
      <c r="A137" s="29"/>
    </row>
    <row r="138" spans="1:1" x14ac:dyDescent="0.35">
      <c r="A138" s="29"/>
    </row>
    <row r="139" spans="1:1" x14ac:dyDescent="0.35">
      <c r="A139" s="29"/>
    </row>
    <row r="140" spans="1:1" x14ac:dyDescent="0.35">
      <c r="A140" s="29"/>
    </row>
    <row r="141" spans="1:1" x14ac:dyDescent="0.35">
      <c r="A141" s="29"/>
    </row>
    <row r="142" spans="1:1" x14ac:dyDescent="0.35">
      <c r="A142" s="29"/>
    </row>
    <row r="143" spans="1:1" x14ac:dyDescent="0.35">
      <c r="A143" s="29"/>
    </row>
    <row r="144" spans="1:1" x14ac:dyDescent="0.35">
      <c r="A144" s="29"/>
    </row>
    <row r="145" spans="1:1" x14ac:dyDescent="0.35">
      <c r="A145" s="29"/>
    </row>
    <row r="146" spans="1:1" x14ac:dyDescent="0.35">
      <c r="A146" s="29"/>
    </row>
    <row r="147" spans="1:1" x14ac:dyDescent="0.35">
      <c r="A147" s="29"/>
    </row>
    <row r="148" spans="1:1" x14ac:dyDescent="0.35">
      <c r="A148" s="29"/>
    </row>
    <row r="149" spans="1:1" x14ac:dyDescent="0.35">
      <c r="A149" s="29"/>
    </row>
    <row r="150" spans="1:1" x14ac:dyDescent="0.35">
      <c r="A150" s="29"/>
    </row>
    <row r="151" spans="1:1" x14ac:dyDescent="0.35">
      <c r="A151" s="29"/>
    </row>
    <row r="152" spans="1:1" x14ac:dyDescent="0.35">
      <c r="A152" s="29"/>
    </row>
    <row r="153" spans="1:1" x14ac:dyDescent="0.35">
      <c r="A153" s="29"/>
    </row>
    <row r="154" spans="1:1" x14ac:dyDescent="0.35">
      <c r="A154" s="29"/>
    </row>
    <row r="155" spans="1:1" x14ac:dyDescent="0.35">
      <c r="A155" s="29"/>
    </row>
    <row r="156" spans="1:1" x14ac:dyDescent="0.35">
      <c r="A156" s="29"/>
    </row>
    <row r="157" spans="1:1" x14ac:dyDescent="0.35">
      <c r="A157" s="29"/>
    </row>
    <row r="158" spans="1:1" x14ac:dyDescent="0.35">
      <c r="A158" s="29"/>
    </row>
    <row r="159" spans="1:1" x14ac:dyDescent="0.35">
      <c r="A159" s="29"/>
    </row>
    <row r="160" spans="1:1" x14ac:dyDescent="0.35">
      <c r="A160" s="29"/>
    </row>
    <row r="161" spans="1:1" x14ac:dyDescent="0.35">
      <c r="A161" s="29"/>
    </row>
    <row r="162" spans="1:1" x14ac:dyDescent="0.35">
      <c r="A162" s="29"/>
    </row>
    <row r="163" spans="1:1" x14ac:dyDescent="0.35">
      <c r="A163" s="29"/>
    </row>
    <row r="164" spans="1:1" x14ac:dyDescent="0.35">
      <c r="A164" s="29"/>
    </row>
    <row r="165" spans="1:1" x14ac:dyDescent="0.35">
      <c r="A165" s="29"/>
    </row>
    <row r="166" spans="1:1" x14ac:dyDescent="0.35">
      <c r="A166" s="29"/>
    </row>
    <row r="167" spans="1:1" x14ac:dyDescent="0.35">
      <c r="A167" s="29"/>
    </row>
    <row r="168" spans="1:1" x14ac:dyDescent="0.35">
      <c r="A168" s="29"/>
    </row>
  </sheetData>
  <mergeCells count="32">
    <mergeCell ref="B103:J103"/>
    <mergeCell ref="B99:J99"/>
    <mergeCell ref="B58:J58"/>
    <mergeCell ref="B60:J60"/>
    <mergeCell ref="B38:J38"/>
    <mergeCell ref="B46:J46"/>
    <mergeCell ref="B62:J62"/>
    <mergeCell ref="B64:J64"/>
    <mergeCell ref="B97:J97"/>
    <mergeCell ref="B72:J72"/>
    <mergeCell ref="B66:J66"/>
    <mergeCell ref="B76:J76"/>
    <mergeCell ref="B74:J74"/>
    <mergeCell ref="B52:J52"/>
    <mergeCell ref="C91:I91"/>
    <mergeCell ref="B95:J95"/>
    <mergeCell ref="B68:J68"/>
    <mergeCell ref="B70:J70"/>
    <mergeCell ref="B78:J78"/>
    <mergeCell ref="B5:J5"/>
    <mergeCell ref="B48:J48"/>
    <mergeCell ref="B50:J50"/>
    <mergeCell ref="B18:J18"/>
    <mergeCell ref="B20:J20"/>
    <mergeCell ref="B32:J32"/>
    <mergeCell ref="B34:J34"/>
    <mergeCell ref="B22:J22"/>
    <mergeCell ref="B40:J40"/>
    <mergeCell ref="B24:J24"/>
    <mergeCell ref="B26:J26"/>
    <mergeCell ref="B28:J28"/>
    <mergeCell ref="B56:J56"/>
  </mergeCells>
  <phoneticPr fontId="0" type="noConversion"/>
  <pageMargins left="0.74803149606299213" right="0.74803149606299213" top="0.625" bottom="0.98425196850393704" header="0.51181102362204722" footer="0.51181102362204722"/>
  <pageSetup paperSize="9" orientation="portrait" r:id="rId1"/>
  <headerFooter alignWithMargins="0">
    <oddFooter>&amp;L&amp;8File ref:&amp;F&amp;C&amp;P of &amp;N&amp;R
Document Revision: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493"/>
  <sheetViews>
    <sheetView tabSelected="1" topLeftCell="A317" zoomScaleNormal="100" zoomScaleSheetLayoutView="125" zoomScalePageLayoutView="184" workbookViewId="0">
      <selection activeCell="E327" sqref="E327"/>
    </sheetView>
  </sheetViews>
  <sheetFormatPr defaultColWidth="9" defaultRowHeight="12.75" x14ac:dyDescent="0.35"/>
  <cols>
    <col min="1" max="1" width="5" style="63" customWidth="1"/>
    <col min="2" max="2" width="46" style="43" customWidth="1"/>
    <col min="3" max="3" width="6.59765625" style="37" customWidth="1"/>
    <col min="4" max="4" width="5.1328125" style="42" customWidth="1"/>
    <col min="5" max="5" width="10.59765625" style="38" customWidth="1"/>
    <col min="6" max="6" width="11.3984375" style="34" customWidth="1"/>
    <col min="7" max="12" width="10.73046875" style="36" hidden="1" customWidth="1"/>
    <col min="13" max="13" width="24.59765625" style="42" hidden="1" customWidth="1"/>
    <col min="14" max="14" width="8.1328125" customWidth="1"/>
    <col min="15" max="15" width="11.1328125" customWidth="1"/>
  </cols>
  <sheetData>
    <row r="1" spans="1:14" ht="46.5" customHeight="1" x14ac:dyDescent="0.35">
      <c r="A1" s="80" t="s">
        <v>19</v>
      </c>
      <c r="B1" s="81" t="s">
        <v>20</v>
      </c>
      <c r="C1" s="82"/>
      <c r="D1" s="83"/>
      <c r="E1" s="84"/>
      <c r="F1" s="85"/>
    </row>
    <row r="2" spans="1:14" ht="25.15" customHeight="1" x14ac:dyDescent="0.35">
      <c r="A2" s="86"/>
      <c r="B2" s="87"/>
      <c r="C2" s="82" t="s">
        <v>138</v>
      </c>
      <c r="D2" s="83" t="s">
        <v>139</v>
      </c>
      <c r="E2" s="84" t="s">
        <v>140</v>
      </c>
      <c r="F2" s="85" t="s">
        <v>24</v>
      </c>
      <c r="G2" s="36" t="s">
        <v>141</v>
      </c>
      <c r="H2" s="36" t="s">
        <v>142</v>
      </c>
      <c r="I2" s="36" t="s">
        <v>143</v>
      </c>
      <c r="J2" s="64" t="s">
        <v>144</v>
      </c>
      <c r="K2" s="64" t="s">
        <v>63</v>
      </c>
      <c r="L2" s="64" t="s">
        <v>145</v>
      </c>
    </row>
    <row r="3" spans="1:14" x14ac:dyDescent="0.35">
      <c r="A3" s="88">
        <v>3.01</v>
      </c>
      <c r="B3" s="87" t="s">
        <v>146</v>
      </c>
      <c r="C3" s="82"/>
      <c r="D3" s="83"/>
      <c r="E3" s="84"/>
      <c r="F3" s="85"/>
      <c r="L3" s="34"/>
    </row>
    <row r="4" spans="1:14" x14ac:dyDescent="0.35">
      <c r="A4" s="88"/>
      <c r="B4" s="87"/>
      <c r="C4" s="82"/>
      <c r="D4" s="83"/>
      <c r="E4" s="84"/>
      <c r="F4" s="85"/>
      <c r="L4" s="34"/>
    </row>
    <row r="5" spans="1:14" x14ac:dyDescent="0.35">
      <c r="A5" s="111" t="s">
        <v>147</v>
      </c>
      <c r="B5" s="43" t="s">
        <v>413</v>
      </c>
      <c r="C5" s="37">
        <v>1</v>
      </c>
      <c r="D5" s="42" t="s">
        <v>148</v>
      </c>
      <c r="E5" s="107">
        <v>1400</v>
      </c>
      <c r="F5" s="136">
        <f>+C5*E5</f>
        <v>1400</v>
      </c>
      <c r="L5" s="34"/>
      <c r="N5" s="27"/>
    </row>
    <row r="6" spans="1:14" x14ac:dyDescent="0.35">
      <c r="A6" s="111"/>
      <c r="L6" s="34"/>
      <c r="N6" s="27"/>
    </row>
    <row r="7" spans="1:14" ht="46.5" x14ac:dyDescent="0.35">
      <c r="A7" s="133" t="s">
        <v>147</v>
      </c>
      <c r="B7" s="134" t="s">
        <v>430</v>
      </c>
      <c r="C7" s="108">
        <v>1</v>
      </c>
      <c r="D7" s="135" t="s">
        <v>414</v>
      </c>
      <c r="E7" s="107">
        <v>52800</v>
      </c>
      <c r="F7" s="136">
        <f>+C7*E7</f>
        <v>52800</v>
      </c>
      <c r="L7" s="34"/>
      <c r="N7" s="27"/>
    </row>
    <row r="8" spans="1:14" x14ac:dyDescent="0.35">
      <c r="A8" s="133"/>
      <c r="B8" s="134"/>
      <c r="C8" s="108"/>
      <c r="D8" s="135"/>
      <c r="E8" s="107"/>
      <c r="F8" s="136"/>
      <c r="L8" s="34"/>
      <c r="N8" s="27"/>
    </row>
    <row r="9" spans="1:14" x14ac:dyDescent="0.35">
      <c r="A9" s="133" t="s">
        <v>147</v>
      </c>
      <c r="B9" s="137" t="s">
        <v>447</v>
      </c>
      <c r="C9" s="108">
        <v>1</v>
      </c>
      <c r="D9" s="135" t="s">
        <v>148</v>
      </c>
      <c r="E9" s="107">
        <v>5000</v>
      </c>
      <c r="F9" s="136">
        <f>+C9*E9</f>
        <v>5000</v>
      </c>
      <c r="L9" s="34"/>
      <c r="N9" s="27"/>
    </row>
    <row r="10" spans="1:14" x14ac:dyDescent="0.35">
      <c r="A10" s="111"/>
      <c r="L10" s="34"/>
      <c r="N10" s="27"/>
    </row>
    <row r="11" spans="1:14" x14ac:dyDescent="0.35">
      <c r="A11" s="111" t="s">
        <v>147</v>
      </c>
      <c r="B11" s="43" t="s">
        <v>364</v>
      </c>
      <c r="C11" s="37">
        <v>1</v>
      </c>
      <c r="D11" s="42" t="s">
        <v>148</v>
      </c>
      <c r="E11" s="38">
        <v>2745</v>
      </c>
      <c r="F11" s="34">
        <f>+C11*E11</f>
        <v>2745</v>
      </c>
      <c r="L11" s="34"/>
      <c r="N11" s="27"/>
    </row>
    <row r="12" spans="1:14" x14ac:dyDescent="0.35">
      <c r="A12" s="111"/>
      <c r="F12" s="112"/>
      <c r="L12" s="34"/>
      <c r="N12" s="27"/>
    </row>
    <row r="13" spans="1:14" x14ac:dyDescent="0.35">
      <c r="A13" s="111" t="s">
        <v>147</v>
      </c>
      <c r="B13" s="43" t="s">
        <v>308</v>
      </c>
      <c r="C13" s="37">
        <v>1</v>
      </c>
      <c r="D13" s="42" t="s">
        <v>148</v>
      </c>
      <c r="E13" s="38">
        <v>2745</v>
      </c>
      <c r="F13" s="34">
        <f>+C13*E13</f>
        <v>2745</v>
      </c>
      <c r="L13" s="34"/>
      <c r="N13" s="27"/>
    </row>
    <row r="14" spans="1:14" x14ac:dyDescent="0.35">
      <c r="A14" s="111"/>
      <c r="F14" s="112"/>
      <c r="L14" s="34"/>
      <c r="N14" s="27"/>
    </row>
    <row r="15" spans="1:14" x14ac:dyDescent="0.35">
      <c r="A15" s="111" t="s">
        <v>147</v>
      </c>
      <c r="B15" s="43" t="s">
        <v>365</v>
      </c>
      <c r="C15" s="37">
        <v>1</v>
      </c>
      <c r="D15" s="42" t="s">
        <v>148</v>
      </c>
      <c r="E15" s="38">
        <v>4950</v>
      </c>
      <c r="F15" s="34">
        <f>+C15*E15</f>
        <v>4950</v>
      </c>
      <c r="L15" s="34"/>
      <c r="N15" s="27"/>
    </row>
    <row r="16" spans="1:14" x14ac:dyDescent="0.35">
      <c r="A16" s="111"/>
      <c r="L16" s="34"/>
      <c r="N16" s="27"/>
    </row>
    <row r="17" spans="1:14" ht="23.25" x14ac:dyDescent="0.35">
      <c r="A17" s="111" t="s">
        <v>147</v>
      </c>
      <c r="B17" s="43" t="s">
        <v>403</v>
      </c>
      <c r="C17" s="37">
        <v>1</v>
      </c>
      <c r="D17" s="42" t="s">
        <v>148</v>
      </c>
      <c r="E17" s="38">
        <v>25950</v>
      </c>
      <c r="F17" s="34">
        <f>+C17*E17</f>
        <v>25950</v>
      </c>
      <c r="L17" s="34"/>
      <c r="N17" s="27"/>
    </row>
    <row r="18" spans="1:14" x14ac:dyDescent="0.35">
      <c r="A18" s="111"/>
      <c r="L18" s="34"/>
      <c r="N18" s="27"/>
    </row>
    <row r="19" spans="1:14" ht="23.25" x14ac:dyDescent="0.35">
      <c r="A19" s="111" t="s">
        <v>147</v>
      </c>
      <c r="B19" s="137" t="s">
        <v>431</v>
      </c>
      <c r="C19" s="108">
        <v>1</v>
      </c>
      <c r="D19" s="135" t="s">
        <v>148</v>
      </c>
      <c r="E19" s="107">
        <v>2000</v>
      </c>
      <c r="F19" s="136">
        <f>+C19*E19</f>
        <v>2000</v>
      </c>
      <c r="L19" s="34"/>
      <c r="N19" s="27"/>
    </row>
    <row r="20" spans="1:14" x14ac:dyDescent="0.35">
      <c r="A20" s="111"/>
      <c r="L20" s="34"/>
      <c r="N20" s="27"/>
    </row>
    <row r="21" spans="1:14" x14ac:dyDescent="0.35">
      <c r="A21" s="111" t="s">
        <v>147</v>
      </c>
      <c r="B21" s="43" t="s">
        <v>325</v>
      </c>
      <c r="C21" s="37">
        <v>1</v>
      </c>
      <c r="D21" s="42" t="s">
        <v>148</v>
      </c>
      <c r="E21" s="38">
        <v>22450</v>
      </c>
      <c r="F21" s="34">
        <f>+C21*E21</f>
        <v>22450</v>
      </c>
      <c r="L21" s="34"/>
      <c r="N21" s="27"/>
    </row>
    <row r="22" spans="1:14" x14ac:dyDescent="0.35">
      <c r="A22" s="111"/>
      <c r="L22" s="34"/>
      <c r="N22" s="27"/>
    </row>
    <row r="23" spans="1:14" ht="23.25" x14ac:dyDescent="0.35">
      <c r="A23" s="111" t="s">
        <v>147</v>
      </c>
      <c r="B23" s="137" t="s">
        <v>431</v>
      </c>
      <c r="C23" s="108">
        <v>1</v>
      </c>
      <c r="D23" s="135" t="s">
        <v>148</v>
      </c>
      <c r="E23" s="107">
        <v>3500</v>
      </c>
      <c r="F23" s="136">
        <f>+C23*E23</f>
        <v>3500</v>
      </c>
      <c r="L23" s="34"/>
      <c r="N23" s="27"/>
    </row>
    <row r="24" spans="1:14" x14ac:dyDescent="0.35">
      <c r="A24" s="111"/>
      <c r="L24" s="34"/>
      <c r="N24" s="27"/>
    </row>
    <row r="25" spans="1:14" x14ac:dyDescent="0.35">
      <c r="A25" s="111" t="s">
        <v>147</v>
      </c>
      <c r="B25" s="43" t="s">
        <v>377</v>
      </c>
      <c r="C25" s="37">
        <v>1</v>
      </c>
      <c r="D25" s="42" t="s">
        <v>148</v>
      </c>
      <c r="E25" s="38">
        <v>47872</v>
      </c>
      <c r="F25" s="34">
        <f>+C25*E25</f>
        <v>47872</v>
      </c>
      <c r="L25" s="34"/>
      <c r="N25" s="27"/>
    </row>
    <row r="26" spans="1:14" x14ac:dyDescent="0.35">
      <c r="A26" s="111"/>
      <c r="L26" s="34"/>
      <c r="N26" s="27"/>
    </row>
    <row r="27" spans="1:14" x14ac:dyDescent="0.35">
      <c r="A27" s="111" t="s">
        <v>147</v>
      </c>
      <c r="B27" s="43" t="s">
        <v>309</v>
      </c>
      <c r="C27" s="37">
        <v>1</v>
      </c>
      <c r="D27" s="42" t="s">
        <v>148</v>
      </c>
      <c r="E27" s="38">
        <v>24950</v>
      </c>
      <c r="F27" s="34">
        <f>+C27*E27</f>
        <v>24950</v>
      </c>
      <c r="L27" s="34"/>
      <c r="N27" s="27"/>
    </row>
    <row r="28" spans="1:14" x14ac:dyDescent="0.35">
      <c r="A28" s="111"/>
      <c r="L28" s="34"/>
      <c r="N28" s="27"/>
    </row>
    <row r="29" spans="1:14" x14ac:dyDescent="0.35">
      <c r="A29" s="133" t="s">
        <v>147</v>
      </c>
      <c r="B29" s="137" t="s">
        <v>432</v>
      </c>
      <c r="C29" s="108">
        <v>1</v>
      </c>
      <c r="D29" s="135" t="s">
        <v>148</v>
      </c>
      <c r="E29" s="107">
        <v>850</v>
      </c>
      <c r="F29" s="136">
        <f>+C29*E29</f>
        <v>850</v>
      </c>
      <c r="L29" s="34"/>
      <c r="N29" s="27"/>
    </row>
    <row r="30" spans="1:14" x14ac:dyDescent="0.35">
      <c r="A30" s="111"/>
      <c r="L30" s="34"/>
      <c r="N30" s="27"/>
    </row>
    <row r="31" spans="1:14" x14ac:dyDescent="0.35">
      <c r="A31" s="111" t="s">
        <v>147</v>
      </c>
      <c r="B31" s="43" t="s">
        <v>381</v>
      </c>
      <c r="C31" s="37">
        <v>1</v>
      </c>
      <c r="D31" s="42" t="s">
        <v>148</v>
      </c>
      <c r="E31" s="38">
        <v>4945</v>
      </c>
      <c r="F31" s="34">
        <f>+C31*E31</f>
        <v>4945</v>
      </c>
      <c r="L31" s="34"/>
      <c r="N31" s="27"/>
    </row>
    <row r="32" spans="1:14" x14ac:dyDescent="0.35">
      <c r="A32" s="111"/>
      <c r="L32" s="34"/>
      <c r="N32" s="27"/>
    </row>
    <row r="33" spans="1:14" x14ac:dyDescent="0.35">
      <c r="A33" s="111" t="s">
        <v>147</v>
      </c>
      <c r="B33" s="43" t="s">
        <v>366</v>
      </c>
      <c r="C33" s="37">
        <v>1</v>
      </c>
      <c r="D33" s="42" t="s">
        <v>148</v>
      </c>
      <c r="E33" s="38">
        <v>1245</v>
      </c>
      <c r="F33" s="34">
        <f>+C33*E33</f>
        <v>1245</v>
      </c>
      <c r="L33" s="34"/>
      <c r="N33" s="27"/>
    </row>
    <row r="34" spans="1:14" x14ac:dyDescent="0.35">
      <c r="A34" s="111"/>
      <c r="L34" s="34"/>
      <c r="N34" s="27"/>
    </row>
    <row r="35" spans="1:14" ht="46.5" x14ac:dyDescent="0.35">
      <c r="A35" s="111" t="s">
        <v>147</v>
      </c>
      <c r="B35" s="43" t="s">
        <v>367</v>
      </c>
      <c r="C35" s="37">
        <v>1</v>
      </c>
      <c r="D35" s="42" t="s">
        <v>148</v>
      </c>
      <c r="F35" s="112" t="s">
        <v>316</v>
      </c>
      <c r="L35" s="34"/>
      <c r="N35" s="27"/>
    </row>
    <row r="36" spans="1:14" x14ac:dyDescent="0.35">
      <c r="F36" s="109"/>
      <c r="L36" s="34"/>
      <c r="N36" s="27"/>
    </row>
    <row r="37" spans="1:14" x14ac:dyDescent="0.35">
      <c r="L37" s="34"/>
      <c r="N37" s="27"/>
    </row>
    <row r="38" spans="1:14" ht="13.15" thickBot="1" x14ac:dyDescent="0.4">
      <c r="F38" s="110">
        <f>SUM(F3:F36)</f>
        <v>203402</v>
      </c>
      <c r="N38" s="27"/>
    </row>
    <row r="39" spans="1:14" ht="13.15" thickTop="1" x14ac:dyDescent="0.35">
      <c r="N39" s="27"/>
    </row>
    <row r="40" spans="1:14" x14ac:dyDescent="0.35">
      <c r="A40" s="63">
        <v>3.02</v>
      </c>
      <c r="B40" s="43" t="s">
        <v>380</v>
      </c>
      <c r="N40" s="27"/>
    </row>
    <row r="41" spans="1:14" x14ac:dyDescent="0.35">
      <c r="N41" s="27"/>
    </row>
    <row r="42" spans="1:14" x14ac:dyDescent="0.35">
      <c r="A42" s="63" t="s">
        <v>147</v>
      </c>
      <c r="B42" s="43" t="s">
        <v>388</v>
      </c>
      <c r="C42" s="108">
        <v>27</v>
      </c>
      <c r="D42" s="42" t="s">
        <v>67</v>
      </c>
      <c r="E42" s="107">
        <v>2750</v>
      </c>
      <c r="F42" s="34">
        <f>+C42*E42</f>
        <v>74250</v>
      </c>
      <c r="N42" s="27"/>
    </row>
    <row r="43" spans="1:14" x14ac:dyDescent="0.35">
      <c r="F43" s="109"/>
      <c r="N43" s="27"/>
    </row>
    <row r="44" spans="1:14" x14ac:dyDescent="0.35">
      <c r="N44" s="27"/>
    </row>
    <row r="45" spans="1:14" ht="13.15" thickBot="1" x14ac:dyDescent="0.4">
      <c r="B45" s="43" t="s">
        <v>150</v>
      </c>
      <c r="F45" s="110">
        <f>SUM(F42:F44)</f>
        <v>74250</v>
      </c>
      <c r="N45" s="27"/>
    </row>
    <row r="46" spans="1:14" ht="13.15" thickTop="1" x14ac:dyDescent="0.35">
      <c r="N46" s="27"/>
    </row>
    <row r="47" spans="1:14" x14ac:dyDescent="0.35">
      <c r="N47" s="27"/>
    </row>
    <row r="48" spans="1:14" x14ac:dyDescent="0.35">
      <c r="A48" s="63">
        <v>3.03</v>
      </c>
      <c r="B48" s="43" t="s">
        <v>151</v>
      </c>
      <c r="N48" s="27"/>
    </row>
    <row r="49" spans="1:14" x14ac:dyDescent="0.35">
      <c r="N49" s="27"/>
    </row>
    <row r="50" spans="1:14" x14ac:dyDescent="0.35">
      <c r="F50" s="109"/>
      <c r="N50" s="27"/>
    </row>
    <row r="51" spans="1:14" x14ac:dyDescent="0.35">
      <c r="N51" s="27"/>
    </row>
    <row r="52" spans="1:14" ht="13.15" thickBot="1" x14ac:dyDescent="0.4">
      <c r="B52" s="43" t="s">
        <v>150</v>
      </c>
      <c r="F52" s="110">
        <f>SUM(F48:F51)</f>
        <v>0</v>
      </c>
      <c r="N52" s="27"/>
    </row>
    <row r="53" spans="1:14" ht="13.15" thickTop="1" x14ac:dyDescent="0.35">
      <c r="N53" s="27"/>
    </row>
    <row r="54" spans="1:14" x14ac:dyDescent="0.35">
      <c r="N54" s="27"/>
    </row>
    <row r="55" spans="1:14" x14ac:dyDescent="0.35">
      <c r="A55" s="111" t="s">
        <v>152</v>
      </c>
      <c r="B55" s="43" t="s">
        <v>153</v>
      </c>
      <c r="N55" s="27"/>
    </row>
    <row r="56" spans="1:14" x14ac:dyDescent="0.35">
      <c r="N56" s="27"/>
    </row>
    <row r="57" spans="1:14" x14ac:dyDescent="0.35">
      <c r="F57" s="109"/>
      <c r="N57" s="27"/>
    </row>
    <row r="58" spans="1:14" x14ac:dyDescent="0.35">
      <c r="N58" s="27"/>
    </row>
    <row r="59" spans="1:14" ht="13.15" thickBot="1" x14ac:dyDescent="0.4">
      <c r="B59" s="43" t="s">
        <v>150</v>
      </c>
      <c r="F59" s="110">
        <f>SUM(F55:F58)</f>
        <v>0</v>
      </c>
      <c r="N59" s="27"/>
    </row>
    <row r="60" spans="1:14" ht="13.15" thickTop="1" x14ac:dyDescent="0.35">
      <c r="N60" s="27"/>
    </row>
    <row r="61" spans="1:14" x14ac:dyDescent="0.35">
      <c r="N61" s="27"/>
    </row>
    <row r="62" spans="1:14" x14ac:dyDescent="0.35">
      <c r="A62" s="111" t="s">
        <v>155</v>
      </c>
      <c r="B62" s="43" t="s">
        <v>310</v>
      </c>
      <c r="N62" s="27"/>
    </row>
    <row r="63" spans="1:14" x14ac:dyDescent="0.35">
      <c r="A63" s="111"/>
      <c r="N63" s="27"/>
    </row>
    <row r="64" spans="1:14" ht="25.5" x14ac:dyDescent="0.35">
      <c r="A64" s="63" t="s">
        <v>147</v>
      </c>
      <c r="B64" s="113" t="s">
        <v>392</v>
      </c>
      <c r="C64" s="37">
        <v>1</v>
      </c>
      <c r="D64" s="42" t="s">
        <v>149</v>
      </c>
      <c r="E64" s="139">
        <v>10000</v>
      </c>
      <c r="F64" s="34">
        <f>+C64*E64</f>
        <v>10000</v>
      </c>
      <c r="N64" s="27"/>
    </row>
    <row r="65" spans="1:14" x14ac:dyDescent="0.35">
      <c r="B65" s="113"/>
      <c r="N65" s="27"/>
    </row>
    <row r="66" spans="1:14" ht="25.5" x14ac:dyDescent="0.35">
      <c r="A66" s="63" t="s">
        <v>147</v>
      </c>
      <c r="B66" s="113" t="s">
        <v>317</v>
      </c>
      <c r="C66" s="37">
        <v>1</v>
      </c>
      <c r="D66" s="42" t="s">
        <v>148</v>
      </c>
      <c r="E66" s="38">
        <v>21995</v>
      </c>
      <c r="F66" s="34">
        <f>+C66*E66</f>
        <v>21995</v>
      </c>
      <c r="N66" s="27"/>
    </row>
    <row r="67" spans="1:14" x14ac:dyDescent="0.35">
      <c r="B67" s="113"/>
      <c r="N67" s="27"/>
    </row>
    <row r="68" spans="1:14" ht="25.5" x14ac:dyDescent="0.35">
      <c r="A68" s="138" t="s">
        <v>147</v>
      </c>
      <c r="B68" s="160" t="s">
        <v>444</v>
      </c>
      <c r="C68" s="108">
        <v>1</v>
      </c>
      <c r="D68" s="135" t="s">
        <v>148</v>
      </c>
      <c r="E68" s="107">
        <v>2000</v>
      </c>
      <c r="F68" s="136">
        <f>+C68*E68</f>
        <v>2000</v>
      </c>
      <c r="N68" s="27"/>
    </row>
    <row r="69" spans="1:14" x14ac:dyDescent="0.35">
      <c r="B69" s="43" t="s">
        <v>16</v>
      </c>
      <c r="D69" s="42" t="s">
        <v>16</v>
      </c>
      <c r="E69" s="38" t="s">
        <v>16</v>
      </c>
      <c r="F69" s="109"/>
      <c r="N69" s="27"/>
    </row>
    <row r="70" spans="1:14" x14ac:dyDescent="0.35">
      <c r="A70" s="111"/>
      <c r="N70" s="27"/>
    </row>
    <row r="71" spans="1:14" ht="13.15" thickBot="1" x14ac:dyDescent="0.4">
      <c r="B71" s="43" t="s">
        <v>150</v>
      </c>
      <c r="F71" s="110">
        <f>SUM(F64:F70)</f>
        <v>33995</v>
      </c>
      <c r="N71" s="27"/>
    </row>
    <row r="72" spans="1:14" ht="13.15" thickTop="1" x14ac:dyDescent="0.35">
      <c r="N72" s="27"/>
    </row>
    <row r="73" spans="1:14" x14ac:dyDescent="0.35">
      <c r="N73" s="27"/>
    </row>
    <row r="74" spans="1:14" ht="15.75" customHeight="1" x14ac:dyDescent="0.35">
      <c r="A74" s="63">
        <v>3.06</v>
      </c>
      <c r="B74" s="43" t="s">
        <v>160</v>
      </c>
      <c r="N74" s="27"/>
    </row>
    <row r="75" spans="1:14" x14ac:dyDescent="0.35">
      <c r="N75" s="27"/>
    </row>
    <row r="76" spans="1:14" ht="23.25" x14ac:dyDescent="0.35">
      <c r="A76" s="63" t="s">
        <v>147</v>
      </c>
      <c r="B76" s="43" t="s">
        <v>393</v>
      </c>
      <c r="C76" s="37">
        <v>1</v>
      </c>
      <c r="D76" s="42" t="s">
        <v>149</v>
      </c>
      <c r="E76" s="107">
        <v>7500</v>
      </c>
      <c r="F76" s="34">
        <f>+C76*E76</f>
        <v>7500</v>
      </c>
      <c r="G76" s="36">
        <f>+F76*0.35</f>
        <v>2625</v>
      </c>
      <c r="H76" s="36">
        <f>+F76*0.65</f>
        <v>4875</v>
      </c>
      <c r="I76" s="36">
        <v>0</v>
      </c>
      <c r="J76" s="36">
        <v>0</v>
      </c>
      <c r="K76" s="36">
        <f>SUM(G76:J76)</f>
        <v>7500</v>
      </c>
      <c r="L76" s="34">
        <f>+K76-F76</f>
        <v>0</v>
      </c>
      <c r="N76" s="27"/>
    </row>
    <row r="77" spans="1:14" x14ac:dyDescent="0.35">
      <c r="B77" s="43" t="s">
        <v>16</v>
      </c>
      <c r="D77" s="42" t="s">
        <v>16</v>
      </c>
      <c r="E77" s="38" t="s">
        <v>16</v>
      </c>
      <c r="L77" s="34"/>
      <c r="N77" s="27"/>
    </row>
    <row r="78" spans="1:14" ht="27" customHeight="1" x14ac:dyDescent="0.35">
      <c r="A78" s="63" t="s">
        <v>147</v>
      </c>
      <c r="B78" s="43" t="s">
        <v>306</v>
      </c>
      <c r="C78" s="37">
        <v>1</v>
      </c>
      <c r="D78" s="42" t="s">
        <v>148</v>
      </c>
      <c r="E78" s="38" t="s">
        <v>16</v>
      </c>
      <c r="F78" s="112" t="s">
        <v>326</v>
      </c>
      <c r="G78" s="36" t="e">
        <f>+F78*0.5</f>
        <v>#VALUE!</v>
      </c>
      <c r="H78" s="36" t="e">
        <f>+F78*0.5</f>
        <v>#VALUE!</v>
      </c>
      <c r="I78" s="36">
        <v>0</v>
      </c>
      <c r="J78" s="36">
        <v>0</v>
      </c>
      <c r="K78" s="36" t="e">
        <f>SUM(G78:J78)</f>
        <v>#VALUE!</v>
      </c>
      <c r="L78" s="34" t="e">
        <f>+K78-F78</f>
        <v>#VALUE!</v>
      </c>
      <c r="N78" s="27"/>
    </row>
    <row r="79" spans="1:14" ht="18.399999999999999" customHeight="1" x14ac:dyDescent="0.35">
      <c r="F79" s="112"/>
      <c r="L79" s="34"/>
      <c r="N79" s="27"/>
    </row>
    <row r="80" spans="1:14" ht="13.9" customHeight="1" x14ac:dyDescent="0.35">
      <c r="A80" s="138" t="s">
        <v>147</v>
      </c>
      <c r="B80" s="134" t="s">
        <v>415</v>
      </c>
      <c r="C80" s="108">
        <v>1</v>
      </c>
      <c r="D80" s="135" t="s">
        <v>148</v>
      </c>
      <c r="E80" s="107">
        <v>5000</v>
      </c>
      <c r="F80" s="136">
        <f>+C80*E80</f>
        <v>5000</v>
      </c>
      <c r="L80" s="34"/>
      <c r="N80" s="27"/>
    </row>
    <row r="81" spans="1:21" ht="15.75" customHeight="1" x14ac:dyDescent="0.35">
      <c r="L81" s="34"/>
      <c r="N81" s="27"/>
    </row>
    <row r="82" spans="1:21" ht="16.899999999999999" customHeight="1" x14ac:dyDescent="0.35">
      <c r="A82" s="63" t="s">
        <v>147</v>
      </c>
      <c r="B82" s="114" t="s">
        <v>307</v>
      </c>
      <c r="C82" s="108">
        <v>269</v>
      </c>
      <c r="D82" s="42" t="s">
        <v>67</v>
      </c>
      <c r="E82" s="38">
        <v>25</v>
      </c>
      <c r="F82" s="34">
        <f>+C82*E82</f>
        <v>6725</v>
      </c>
      <c r="L82" s="34"/>
      <c r="N82" s="27"/>
    </row>
    <row r="83" spans="1:21" ht="12" customHeight="1" x14ac:dyDescent="0.35">
      <c r="B83" s="114"/>
      <c r="L83" s="34"/>
      <c r="N83" s="27"/>
    </row>
    <row r="84" spans="1:21" ht="12" customHeight="1" x14ac:dyDescent="0.35">
      <c r="A84" s="63" t="s">
        <v>147</v>
      </c>
      <c r="B84" s="115" t="s">
        <v>327</v>
      </c>
      <c r="C84" s="37">
        <v>170</v>
      </c>
      <c r="D84" s="42" t="s">
        <v>67</v>
      </c>
      <c r="E84" s="38">
        <v>25</v>
      </c>
      <c r="F84" s="34">
        <f>+C84*E84</f>
        <v>4250</v>
      </c>
      <c r="L84" s="34"/>
      <c r="N84" s="27"/>
    </row>
    <row r="85" spans="1:21" ht="15.4" customHeight="1" x14ac:dyDescent="0.35">
      <c r="B85" s="114"/>
      <c r="L85" s="34"/>
      <c r="N85" s="27"/>
    </row>
    <row r="86" spans="1:21" ht="14.25" customHeight="1" x14ac:dyDescent="0.35">
      <c r="A86" s="63" t="s">
        <v>147</v>
      </c>
      <c r="B86" s="114" t="s">
        <v>396</v>
      </c>
      <c r="C86" s="37">
        <v>1</v>
      </c>
      <c r="D86" s="42" t="s">
        <v>148</v>
      </c>
      <c r="E86" s="38">
        <v>2500</v>
      </c>
      <c r="F86" s="34">
        <f>+C86*E86</f>
        <v>2500</v>
      </c>
      <c r="L86" s="34"/>
      <c r="N86" s="27"/>
    </row>
    <row r="87" spans="1:21" ht="14.25" customHeight="1" x14ac:dyDescent="0.35">
      <c r="B87" s="114"/>
      <c r="L87" s="34"/>
      <c r="N87" s="27"/>
    </row>
    <row r="88" spans="1:21" ht="14.25" customHeight="1" x14ac:dyDescent="0.35">
      <c r="A88" s="138" t="s">
        <v>147</v>
      </c>
      <c r="B88" s="140" t="s">
        <v>416</v>
      </c>
      <c r="C88" s="108">
        <v>6</v>
      </c>
      <c r="D88" s="135" t="s">
        <v>154</v>
      </c>
      <c r="E88" s="107">
        <v>1500</v>
      </c>
      <c r="F88" s="136">
        <f>+C88*E88</f>
        <v>9000</v>
      </c>
      <c r="L88" s="34"/>
      <c r="N88" s="27"/>
    </row>
    <row r="89" spans="1:21" ht="14.25" customHeight="1" x14ac:dyDescent="0.35">
      <c r="A89" s="138"/>
      <c r="B89" s="140"/>
      <c r="C89" s="108"/>
      <c r="D89" s="135"/>
      <c r="E89" s="107"/>
      <c r="F89" s="136"/>
      <c r="L89" s="34"/>
      <c r="N89" s="27"/>
    </row>
    <row r="90" spans="1:21" ht="14.25" customHeight="1" x14ac:dyDescent="0.35">
      <c r="A90" s="138" t="s">
        <v>147</v>
      </c>
      <c r="B90" s="137" t="s">
        <v>433</v>
      </c>
      <c r="C90" s="108">
        <v>6</v>
      </c>
      <c r="D90" s="135" t="s">
        <v>154</v>
      </c>
      <c r="E90" s="107">
        <v>700</v>
      </c>
      <c r="F90" s="136">
        <f>+C90*E90</f>
        <v>4200</v>
      </c>
      <c r="L90" s="34"/>
      <c r="N90" s="27"/>
    </row>
    <row r="91" spans="1:21" x14ac:dyDescent="0.35">
      <c r="F91" s="109" t="s">
        <v>16</v>
      </c>
      <c r="N91" s="27"/>
    </row>
    <row r="92" spans="1:21" x14ac:dyDescent="0.35">
      <c r="N92" s="27"/>
    </row>
    <row r="93" spans="1:21" ht="13.15" thickBot="1" x14ac:dyDescent="0.4">
      <c r="B93" s="43" t="s">
        <v>150</v>
      </c>
      <c r="F93" s="110">
        <f>SUM(F75:F91)</f>
        <v>39175</v>
      </c>
      <c r="N93" s="27"/>
    </row>
    <row r="94" spans="1:21" ht="13.15" thickTop="1" x14ac:dyDescent="0.35">
      <c r="N94" s="27"/>
    </row>
    <row r="95" spans="1:21" x14ac:dyDescent="0.35">
      <c r="N95" s="27"/>
    </row>
    <row r="96" spans="1:21" x14ac:dyDescent="0.35">
      <c r="A96" s="63">
        <v>3.07</v>
      </c>
      <c r="B96" s="43" t="s">
        <v>161</v>
      </c>
      <c r="N96" s="27"/>
      <c r="U96" s="27" t="s">
        <v>162</v>
      </c>
    </row>
    <row r="97" spans="1:14" x14ac:dyDescent="0.35">
      <c r="N97" s="27"/>
    </row>
    <row r="98" spans="1:14" ht="40.15" customHeight="1" x14ac:dyDescent="0.35">
      <c r="A98" s="63" t="s">
        <v>147</v>
      </c>
      <c r="B98" s="43" t="s">
        <v>404</v>
      </c>
      <c r="C98" s="37">
        <v>1</v>
      </c>
      <c r="D98" s="42" t="s">
        <v>148</v>
      </c>
      <c r="E98" s="38">
        <v>23566</v>
      </c>
      <c r="F98" s="34">
        <f>+C98*E98</f>
        <v>23566</v>
      </c>
      <c r="G98" s="34">
        <f>F98*0.3</f>
        <v>7069.8</v>
      </c>
      <c r="H98" s="36">
        <f>+F98*0.7</f>
        <v>16496.2</v>
      </c>
      <c r="I98" s="36">
        <v>0</v>
      </c>
      <c r="J98" s="36">
        <v>0</v>
      </c>
      <c r="K98" s="36">
        <f>SUM(G98:J98)</f>
        <v>23566</v>
      </c>
      <c r="L98" s="34">
        <f>+K98-F98</f>
        <v>0</v>
      </c>
      <c r="N98" s="27"/>
    </row>
    <row r="99" spans="1:14" ht="12.95" customHeight="1" x14ac:dyDescent="0.35">
      <c r="B99" s="43" t="s">
        <v>16</v>
      </c>
      <c r="D99" s="42" t="s">
        <v>16</v>
      </c>
      <c r="E99" s="38" t="s">
        <v>16</v>
      </c>
      <c r="G99" s="34"/>
      <c r="L99" s="34"/>
      <c r="N99" s="27"/>
    </row>
    <row r="100" spans="1:14" ht="16.149999999999999" customHeight="1" x14ac:dyDescent="0.35">
      <c r="A100" s="63" t="s">
        <v>147</v>
      </c>
      <c r="B100" s="114" t="s">
        <v>328</v>
      </c>
      <c r="C100" s="108">
        <v>265</v>
      </c>
      <c r="D100" s="42" t="s">
        <v>67</v>
      </c>
      <c r="E100" s="107">
        <v>85</v>
      </c>
      <c r="F100" s="136">
        <f>+C100*E100</f>
        <v>22525</v>
      </c>
      <c r="G100" s="34"/>
      <c r="L100" s="34"/>
      <c r="N100" s="27"/>
    </row>
    <row r="101" spans="1:14" ht="16.149999999999999" customHeight="1" x14ac:dyDescent="0.35">
      <c r="B101" s="114"/>
      <c r="E101" s="107"/>
      <c r="F101" s="136"/>
      <c r="G101" s="34"/>
      <c r="L101" s="34"/>
      <c r="N101" s="27"/>
    </row>
    <row r="102" spans="1:14" ht="33.75" customHeight="1" x14ac:dyDescent="0.35">
      <c r="A102" s="138" t="s">
        <v>147</v>
      </c>
      <c r="B102" s="140" t="s">
        <v>417</v>
      </c>
      <c r="C102" s="108">
        <v>392</v>
      </c>
      <c r="D102" s="135" t="s">
        <v>67</v>
      </c>
      <c r="E102" s="107">
        <v>35</v>
      </c>
      <c r="F102" s="161" t="s">
        <v>445</v>
      </c>
      <c r="G102" s="34"/>
      <c r="L102" s="34"/>
      <c r="N102" s="27"/>
    </row>
    <row r="103" spans="1:14" ht="14.25" customHeight="1" x14ac:dyDescent="0.35">
      <c r="B103" s="43" t="s">
        <v>16</v>
      </c>
      <c r="D103" s="42" t="s">
        <v>16</v>
      </c>
      <c r="E103" s="38" t="s">
        <v>16</v>
      </c>
      <c r="N103" s="27"/>
    </row>
    <row r="104" spans="1:14" ht="23.25" x14ac:dyDescent="0.35">
      <c r="A104" s="63" t="s">
        <v>147</v>
      </c>
      <c r="B104" s="43" t="s">
        <v>389</v>
      </c>
      <c r="C104" s="37">
        <v>1</v>
      </c>
      <c r="D104" s="42" t="s">
        <v>149</v>
      </c>
      <c r="E104" s="38">
        <v>5000</v>
      </c>
      <c r="F104" s="34">
        <f>+C104*E104</f>
        <v>5000</v>
      </c>
      <c r="G104" s="36">
        <f>+F104*0.3</f>
        <v>1500</v>
      </c>
      <c r="H104" s="36">
        <f>+F104*0.7</f>
        <v>3500</v>
      </c>
      <c r="I104" s="36">
        <v>0</v>
      </c>
      <c r="J104" s="36">
        <v>0</v>
      </c>
      <c r="K104" s="36">
        <f>SUM(G104:J104)</f>
        <v>5000</v>
      </c>
      <c r="L104" s="34">
        <f>+K104-F104</f>
        <v>0</v>
      </c>
      <c r="N104" s="27"/>
    </row>
    <row r="105" spans="1:14" x14ac:dyDescent="0.35">
      <c r="B105" s="43" t="s">
        <v>16</v>
      </c>
      <c r="E105" s="38" t="s">
        <v>16</v>
      </c>
      <c r="L105" s="34"/>
      <c r="N105" s="27"/>
    </row>
    <row r="106" spans="1:14" x14ac:dyDescent="0.35">
      <c r="A106" s="63" t="s">
        <v>147</v>
      </c>
      <c r="B106" s="43" t="s">
        <v>318</v>
      </c>
      <c r="C106" s="37">
        <v>1</v>
      </c>
      <c r="D106" s="42" t="s">
        <v>148</v>
      </c>
      <c r="E106" s="38">
        <v>5000</v>
      </c>
      <c r="F106" s="34">
        <f>+C106*E106</f>
        <v>5000</v>
      </c>
      <c r="G106" s="36">
        <f>+F106*0.25</f>
        <v>1250</v>
      </c>
      <c r="H106" s="36">
        <f>+F106*0.75</f>
        <v>3750</v>
      </c>
      <c r="I106" s="36">
        <v>0</v>
      </c>
      <c r="J106" s="36">
        <v>0</v>
      </c>
      <c r="K106" s="36">
        <f>SUM(G106:J106)</f>
        <v>5000</v>
      </c>
      <c r="L106" s="34">
        <f>+K106-F106</f>
        <v>0</v>
      </c>
      <c r="N106" s="27"/>
    </row>
    <row r="107" spans="1:14" x14ac:dyDescent="0.35">
      <c r="L107" s="34"/>
      <c r="N107" s="27"/>
    </row>
    <row r="108" spans="1:14" ht="23.25" x14ac:dyDescent="0.35">
      <c r="A108" s="63" t="s">
        <v>147</v>
      </c>
      <c r="B108" s="43" t="s">
        <v>163</v>
      </c>
      <c r="C108" s="108">
        <v>159</v>
      </c>
      <c r="D108" s="42" t="s">
        <v>67</v>
      </c>
      <c r="E108" s="38">
        <v>75</v>
      </c>
      <c r="F108" s="34">
        <f>+C108*E108</f>
        <v>11925</v>
      </c>
      <c r="G108" s="36">
        <f>+F108*0.5</f>
        <v>5962.5</v>
      </c>
      <c r="H108" s="36">
        <f>+F108*0.5</f>
        <v>5962.5</v>
      </c>
      <c r="I108" s="36">
        <v>0</v>
      </c>
      <c r="J108" s="36">
        <v>0</v>
      </c>
      <c r="K108" s="36">
        <f>SUM(G108:J108)</f>
        <v>11925</v>
      </c>
      <c r="L108" s="34">
        <f>+K108-F108</f>
        <v>0</v>
      </c>
      <c r="N108" s="27"/>
    </row>
    <row r="109" spans="1:14" x14ac:dyDescent="0.35">
      <c r="L109" s="34"/>
      <c r="N109" s="27"/>
    </row>
    <row r="110" spans="1:14" x14ac:dyDescent="0.35">
      <c r="A110" s="63" t="s">
        <v>147</v>
      </c>
      <c r="B110" s="43" t="s">
        <v>368</v>
      </c>
      <c r="C110" s="37">
        <v>1</v>
      </c>
      <c r="D110" s="42" t="s">
        <v>148</v>
      </c>
      <c r="E110" s="107">
        <v>5500</v>
      </c>
      <c r="F110" s="34">
        <f t="shared" ref="F110:F120" si="0">+C110*E110</f>
        <v>5500</v>
      </c>
      <c r="L110" s="34"/>
      <c r="N110" s="27"/>
    </row>
    <row r="111" spans="1:14" x14ac:dyDescent="0.35">
      <c r="F111" s="34" t="s">
        <v>16</v>
      </c>
      <c r="L111" s="34"/>
      <c r="N111" s="27"/>
    </row>
    <row r="112" spans="1:14" x14ac:dyDescent="0.35">
      <c r="A112" s="63" t="s">
        <v>147</v>
      </c>
      <c r="B112" s="43" t="s">
        <v>330</v>
      </c>
      <c r="C112" s="37">
        <v>1</v>
      </c>
      <c r="D112" s="42" t="s">
        <v>148</v>
      </c>
      <c r="E112" s="38">
        <v>5500</v>
      </c>
      <c r="F112" s="34">
        <f t="shared" si="0"/>
        <v>5500</v>
      </c>
      <c r="L112" s="34"/>
      <c r="N112" s="27"/>
    </row>
    <row r="113" spans="1:14" x14ac:dyDescent="0.35">
      <c r="L113" s="34"/>
      <c r="N113" s="27"/>
    </row>
    <row r="114" spans="1:14" x14ac:dyDescent="0.35">
      <c r="A114" s="63" t="s">
        <v>147</v>
      </c>
      <c r="B114" s="43" t="s">
        <v>391</v>
      </c>
      <c r="C114" s="37">
        <v>1</v>
      </c>
      <c r="D114" s="42" t="s">
        <v>148</v>
      </c>
      <c r="E114" s="107">
        <v>5500</v>
      </c>
      <c r="F114" s="34">
        <f t="shared" si="0"/>
        <v>5500</v>
      </c>
      <c r="L114" s="34"/>
      <c r="N114" s="27"/>
    </row>
    <row r="115" spans="1:14" x14ac:dyDescent="0.35">
      <c r="L115" s="34"/>
      <c r="N115" s="27"/>
    </row>
    <row r="116" spans="1:14" x14ac:dyDescent="0.35">
      <c r="A116" s="63" t="s">
        <v>147</v>
      </c>
      <c r="B116" s="43" t="s">
        <v>331</v>
      </c>
      <c r="C116" s="37">
        <v>1</v>
      </c>
      <c r="D116" s="42" t="s">
        <v>148</v>
      </c>
      <c r="E116" s="38">
        <v>5500</v>
      </c>
      <c r="F116" s="34">
        <f t="shared" si="0"/>
        <v>5500</v>
      </c>
      <c r="L116" s="34"/>
      <c r="N116" s="27"/>
    </row>
    <row r="117" spans="1:14" x14ac:dyDescent="0.35">
      <c r="F117" s="34" t="s">
        <v>16</v>
      </c>
      <c r="L117" s="34"/>
      <c r="N117" s="27"/>
    </row>
    <row r="118" spans="1:14" x14ac:dyDescent="0.35">
      <c r="A118" s="63" t="s">
        <v>147</v>
      </c>
      <c r="B118" s="43" t="s">
        <v>369</v>
      </c>
      <c r="C118" s="37">
        <v>1</v>
      </c>
      <c r="D118" s="42" t="s">
        <v>148</v>
      </c>
      <c r="E118" s="38">
        <v>2750</v>
      </c>
      <c r="F118" s="34">
        <f t="shared" si="0"/>
        <v>2750</v>
      </c>
      <c r="L118" s="34"/>
      <c r="N118" s="27"/>
    </row>
    <row r="119" spans="1:14" x14ac:dyDescent="0.35">
      <c r="F119" s="34" t="s">
        <v>16</v>
      </c>
      <c r="L119" s="34"/>
      <c r="N119" s="27"/>
    </row>
    <row r="120" spans="1:14" x14ac:dyDescent="0.35">
      <c r="A120" s="63" t="s">
        <v>147</v>
      </c>
      <c r="B120" s="43" t="s">
        <v>311</v>
      </c>
      <c r="C120" s="37">
        <v>1</v>
      </c>
      <c r="D120" s="42" t="s">
        <v>148</v>
      </c>
      <c r="E120" s="38">
        <v>5500</v>
      </c>
      <c r="F120" s="34">
        <f t="shared" si="0"/>
        <v>5500</v>
      </c>
      <c r="L120" s="34"/>
      <c r="N120" s="27"/>
    </row>
    <row r="121" spans="1:14" x14ac:dyDescent="0.35">
      <c r="B121" s="43" t="s">
        <v>16</v>
      </c>
      <c r="D121" s="42" t="s">
        <v>16</v>
      </c>
      <c r="E121" s="38" t="s">
        <v>16</v>
      </c>
      <c r="L121" s="34"/>
      <c r="N121" s="27"/>
    </row>
    <row r="122" spans="1:14" ht="34.9" x14ac:dyDescent="0.35">
      <c r="A122" s="63" t="s">
        <v>147</v>
      </c>
      <c r="B122" s="43" t="s">
        <v>312</v>
      </c>
      <c r="C122" s="37">
        <v>1</v>
      </c>
      <c r="D122" s="42" t="s">
        <v>159</v>
      </c>
      <c r="E122" s="38">
        <v>5500</v>
      </c>
      <c r="F122" s="112" t="s">
        <v>423</v>
      </c>
      <c r="G122" s="36" t="e">
        <f>+F122*0.3</f>
        <v>#VALUE!</v>
      </c>
      <c r="H122" s="36" t="e">
        <f>+F122*0.7</f>
        <v>#VALUE!</v>
      </c>
      <c r="I122" s="36">
        <v>0</v>
      </c>
      <c r="J122" s="36">
        <v>0</v>
      </c>
      <c r="K122" s="36" t="e">
        <f>SUM(G122:J122)</f>
        <v>#VALUE!</v>
      </c>
      <c r="L122" s="34" t="e">
        <f>+K122-F122</f>
        <v>#VALUE!</v>
      </c>
      <c r="N122" s="27"/>
    </row>
    <row r="123" spans="1:14" x14ac:dyDescent="0.35">
      <c r="L123" s="34"/>
      <c r="N123" s="27"/>
    </row>
    <row r="124" spans="1:14" ht="20.25" customHeight="1" x14ac:dyDescent="0.35">
      <c r="A124" s="63" t="s">
        <v>147</v>
      </c>
      <c r="B124" s="114" t="s">
        <v>332</v>
      </c>
      <c r="C124" s="37">
        <v>1</v>
      </c>
      <c r="D124" s="42" t="s">
        <v>148</v>
      </c>
      <c r="E124" s="38">
        <v>4320</v>
      </c>
      <c r="F124" s="34">
        <f>+C124*E124</f>
        <v>4320</v>
      </c>
      <c r="L124" s="34"/>
      <c r="N124" s="27"/>
    </row>
    <row r="125" spans="1:14" ht="15" customHeight="1" x14ac:dyDescent="0.35">
      <c r="B125" s="115"/>
      <c r="L125" s="34"/>
      <c r="N125" s="27"/>
    </row>
    <row r="126" spans="1:14" ht="18" customHeight="1" x14ac:dyDescent="0.35">
      <c r="A126" s="63" t="s">
        <v>147</v>
      </c>
      <c r="B126" s="114" t="s">
        <v>370</v>
      </c>
      <c r="C126" s="37">
        <v>1</v>
      </c>
      <c r="D126" s="42" t="s">
        <v>159</v>
      </c>
      <c r="E126" s="38">
        <v>11450</v>
      </c>
      <c r="F126" s="34">
        <f>+C126*E126</f>
        <v>11450</v>
      </c>
      <c r="L126" s="34"/>
      <c r="N126" s="27"/>
    </row>
    <row r="127" spans="1:14" x14ac:dyDescent="0.35">
      <c r="B127" s="116"/>
      <c r="D127" s="42" t="s">
        <v>16</v>
      </c>
      <c r="E127" s="38" t="s">
        <v>16</v>
      </c>
      <c r="L127" s="34"/>
      <c r="N127" s="27"/>
    </row>
    <row r="128" spans="1:14" ht="15.4" customHeight="1" x14ac:dyDescent="0.35">
      <c r="A128" s="63" t="s">
        <v>147</v>
      </c>
      <c r="B128" s="43" t="s">
        <v>371</v>
      </c>
      <c r="C128" s="37">
        <v>7</v>
      </c>
      <c r="D128" s="42" t="s">
        <v>159</v>
      </c>
      <c r="E128" s="38">
        <v>300</v>
      </c>
      <c r="F128" s="34">
        <f>+C128*E128</f>
        <v>2100</v>
      </c>
      <c r="G128" s="36">
        <f>+F128*0.5</f>
        <v>1050</v>
      </c>
      <c r="H128" s="36">
        <f>+F128*0.5</f>
        <v>1050</v>
      </c>
      <c r="I128" s="36">
        <v>0</v>
      </c>
      <c r="J128" s="36">
        <v>0</v>
      </c>
      <c r="K128" s="36">
        <f>SUM(G128:J128)</f>
        <v>2100</v>
      </c>
      <c r="L128" s="34">
        <f>+K128-F128</f>
        <v>0</v>
      </c>
      <c r="N128" s="27"/>
    </row>
    <row r="129" spans="1:14" x14ac:dyDescent="0.35">
      <c r="B129" s="43" t="s">
        <v>16</v>
      </c>
      <c r="D129" s="42" t="s">
        <v>16</v>
      </c>
      <c r="E129" s="38" t="s">
        <v>16</v>
      </c>
      <c r="N129" s="27"/>
    </row>
    <row r="130" spans="1:14" ht="23.25" x14ac:dyDescent="0.35">
      <c r="A130" s="63" t="s">
        <v>147</v>
      </c>
      <c r="B130" s="114" t="s">
        <v>372</v>
      </c>
      <c r="C130" s="37">
        <v>43</v>
      </c>
      <c r="D130" s="42" t="s">
        <v>159</v>
      </c>
      <c r="E130" s="38">
        <v>445</v>
      </c>
      <c r="F130" s="34">
        <f>+C130*E130</f>
        <v>19135</v>
      </c>
      <c r="G130" s="36">
        <f>+F130*0.3</f>
        <v>5740.5</v>
      </c>
      <c r="H130" s="36">
        <f>+F130*0.7</f>
        <v>13394.5</v>
      </c>
      <c r="I130" s="36">
        <v>0</v>
      </c>
      <c r="J130" s="36">
        <v>0</v>
      </c>
      <c r="K130" s="36">
        <f>SUM(G130:J130)</f>
        <v>19135</v>
      </c>
      <c r="L130" s="34">
        <f>+K130-F130</f>
        <v>0</v>
      </c>
      <c r="N130" s="27"/>
    </row>
    <row r="131" spans="1:14" x14ac:dyDescent="0.35">
      <c r="B131" s="114"/>
      <c r="L131" s="34"/>
      <c r="N131" s="27"/>
    </row>
    <row r="132" spans="1:14" x14ac:dyDescent="0.35">
      <c r="A132" s="63" t="s">
        <v>147</v>
      </c>
      <c r="B132" s="114" t="s">
        <v>397</v>
      </c>
      <c r="C132" s="37">
        <v>2</v>
      </c>
      <c r="D132" s="42" t="s">
        <v>379</v>
      </c>
      <c r="E132" s="38">
        <v>895</v>
      </c>
      <c r="F132" s="34">
        <f>+C132*E132</f>
        <v>1790</v>
      </c>
      <c r="L132" s="34"/>
      <c r="N132" s="27"/>
    </row>
    <row r="133" spans="1:14" x14ac:dyDescent="0.35">
      <c r="L133" s="34"/>
      <c r="N133" s="27"/>
    </row>
    <row r="134" spans="1:14" x14ac:dyDescent="0.35">
      <c r="A134" s="63" t="s">
        <v>147</v>
      </c>
      <c r="B134" s="114" t="s">
        <v>165</v>
      </c>
      <c r="C134" s="37">
        <v>1</v>
      </c>
      <c r="D134" s="42" t="s">
        <v>148</v>
      </c>
      <c r="E134" s="38">
        <f>ROUND(SUM(F97:F133)*0.05,0)</f>
        <v>6853</v>
      </c>
      <c r="F134" s="34">
        <f>+C134*E134</f>
        <v>6853</v>
      </c>
      <c r="G134" s="36">
        <f>+F134*0.5</f>
        <v>3426.5</v>
      </c>
      <c r="H134" s="36">
        <f>+F134*0.5</f>
        <v>3426.5</v>
      </c>
      <c r="I134" s="36">
        <v>0</v>
      </c>
      <c r="J134" s="36">
        <v>0</v>
      </c>
      <c r="K134" s="36">
        <f>SUM(G134:J134)</f>
        <v>6853</v>
      </c>
      <c r="L134" s="34">
        <f>+K134-F134</f>
        <v>0</v>
      </c>
      <c r="N134" s="27"/>
    </row>
    <row r="135" spans="1:14" x14ac:dyDescent="0.35">
      <c r="C135" s="36"/>
      <c r="E135" s="36"/>
      <c r="F135" s="109"/>
      <c r="N135" s="27"/>
    </row>
    <row r="136" spans="1:14" x14ac:dyDescent="0.35">
      <c r="N136" s="27"/>
    </row>
    <row r="137" spans="1:14" ht="13.15" thickBot="1" x14ac:dyDescent="0.4">
      <c r="B137" s="43" t="s">
        <v>150</v>
      </c>
      <c r="F137" s="110">
        <f>SUM(F97:F135)</f>
        <v>143914</v>
      </c>
      <c r="N137" s="27"/>
    </row>
    <row r="138" spans="1:14" ht="13.15" thickTop="1" x14ac:dyDescent="0.35">
      <c r="N138" s="27"/>
    </row>
    <row r="139" spans="1:14" x14ac:dyDescent="0.35">
      <c r="A139" s="111"/>
      <c r="N139" s="27"/>
    </row>
    <row r="140" spans="1:14" x14ac:dyDescent="0.35">
      <c r="A140" s="63">
        <v>3.08</v>
      </c>
      <c r="B140" s="43" t="s">
        <v>166</v>
      </c>
      <c r="N140" s="27"/>
    </row>
    <row r="141" spans="1:14" x14ac:dyDescent="0.35">
      <c r="N141" s="27"/>
    </row>
    <row r="142" spans="1:14" ht="28.9" customHeight="1" x14ac:dyDescent="0.35">
      <c r="A142" s="63" t="s">
        <v>147</v>
      </c>
      <c r="B142" s="43" t="s">
        <v>373</v>
      </c>
      <c r="C142" s="108">
        <v>69</v>
      </c>
      <c r="D142" s="42" t="s">
        <v>159</v>
      </c>
      <c r="E142" s="38">
        <v>1165</v>
      </c>
      <c r="F142" s="34">
        <f>+C142*E142</f>
        <v>80385</v>
      </c>
      <c r="G142" s="36">
        <v>0</v>
      </c>
      <c r="H142" s="36">
        <v>0</v>
      </c>
      <c r="I142" s="36">
        <v>0</v>
      </c>
      <c r="J142" s="34">
        <f>+F142</f>
        <v>80385</v>
      </c>
      <c r="K142" s="36">
        <f>SUM(G142:J142)</f>
        <v>80385</v>
      </c>
      <c r="L142" s="34">
        <f>+K142-F142</f>
        <v>0</v>
      </c>
      <c r="N142" s="27"/>
    </row>
    <row r="143" spans="1:14" ht="13.9" customHeight="1" x14ac:dyDescent="0.35">
      <c r="C143" s="108"/>
      <c r="J143" s="34"/>
      <c r="L143" s="34"/>
      <c r="N143" s="27"/>
    </row>
    <row r="144" spans="1:14" ht="18" customHeight="1" x14ac:dyDescent="0.35">
      <c r="A144" s="138" t="s">
        <v>147</v>
      </c>
      <c r="B144" s="134" t="s">
        <v>426</v>
      </c>
      <c r="C144" s="108">
        <v>69</v>
      </c>
      <c r="D144" s="135" t="s">
        <v>149</v>
      </c>
      <c r="E144" s="107">
        <v>500</v>
      </c>
      <c r="F144" s="136">
        <f>+C144*E144</f>
        <v>34500</v>
      </c>
      <c r="J144" s="34"/>
      <c r="L144" s="34"/>
      <c r="N144" s="27"/>
    </row>
    <row r="145" spans="1:14" ht="13.9" customHeight="1" x14ac:dyDescent="0.35">
      <c r="J145" s="34"/>
      <c r="L145" s="34"/>
      <c r="N145" s="27"/>
    </row>
    <row r="146" spans="1:14" ht="18.75" customHeight="1" x14ac:dyDescent="0.35">
      <c r="A146" s="63" t="s">
        <v>147</v>
      </c>
      <c r="B146" s="43" t="s">
        <v>442</v>
      </c>
      <c r="C146" s="108">
        <v>3</v>
      </c>
      <c r="D146" s="42" t="s">
        <v>159</v>
      </c>
      <c r="E146" s="38">
        <v>3250</v>
      </c>
      <c r="F146" s="34">
        <f>+C146*E146</f>
        <v>9750</v>
      </c>
      <c r="J146" s="34"/>
      <c r="L146" s="34"/>
      <c r="N146" s="27"/>
    </row>
    <row r="147" spans="1:14" ht="14.65" customHeight="1" x14ac:dyDescent="0.35">
      <c r="J147" s="34"/>
      <c r="L147" s="34"/>
      <c r="N147" s="27"/>
    </row>
    <row r="148" spans="1:14" ht="29.25" customHeight="1" x14ac:dyDescent="0.35">
      <c r="A148" s="63" t="s">
        <v>147</v>
      </c>
      <c r="B148" s="43" t="s">
        <v>405</v>
      </c>
      <c r="C148" s="37">
        <v>2</v>
      </c>
      <c r="D148" s="42" t="s">
        <v>159</v>
      </c>
      <c r="E148" s="38">
        <v>2995</v>
      </c>
      <c r="F148" s="34">
        <f>+C148*E148</f>
        <v>5990</v>
      </c>
      <c r="J148" s="34"/>
      <c r="L148" s="34"/>
      <c r="N148" s="27"/>
    </row>
    <row r="149" spans="1:14" x14ac:dyDescent="0.35">
      <c r="B149" s="43" t="s">
        <v>16</v>
      </c>
      <c r="D149" s="42" t="s">
        <v>16</v>
      </c>
      <c r="E149" s="38" t="s">
        <v>16</v>
      </c>
      <c r="F149" s="109"/>
      <c r="N149" s="27"/>
    </row>
    <row r="150" spans="1:14" x14ac:dyDescent="0.35">
      <c r="N150" s="27"/>
    </row>
    <row r="151" spans="1:14" ht="13.15" thickBot="1" x14ac:dyDescent="0.4">
      <c r="B151" s="43" t="s">
        <v>150</v>
      </c>
      <c r="F151" s="110">
        <f>SUM(F140:F149)</f>
        <v>130625</v>
      </c>
      <c r="N151" s="27"/>
    </row>
    <row r="152" spans="1:14" ht="13.15" thickTop="1" x14ac:dyDescent="0.35">
      <c r="N152" s="27"/>
    </row>
    <row r="153" spans="1:14" x14ac:dyDescent="0.35">
      <c r="N153" s="27"/>
    </row>
    <row r="154" spans="1:14" x14ac:dyDescent="0.35">
      <c r="A154" s="111" t="s">
        <v>167</v>
      </c>
      <c r="B154" s="43" t="s">
        <v>168</v>
      </c>
      <c r="N154" s="27"/>
    </row>
    <row r="155" spans="1:14" x14ac:dyDescent="0.35">
      <c r="N155" s="27"/>
    </row>
    <row r="156" spans="1:14" ht="23.25" x14ac:dyDescent="0.35">
      <c r="A156" s="63" t="s">
        <v>147</v>
      </c>
      <c r="B156" s="43" t="s">
        <v>319</v>
      </c>
      <c r="C156" s="37">
        <v>1</v>
      </c>
      <c r="D156" s="42" t="s">
        <v>149</v>
      </c>
      <c r="E156" s="107">
        <v>5000</v>
      </c>
      <c r="F156" s="34">
        <f>+C156*E156</f>
        <v>5000</v>
      </c>
      <c r="G156" s="36">
        <f>+F156*0.4</f>
        <v>2000</v>
      </c>
      <c r="H156" s="36">
        <f>+F156*0.6</f>
        <v>3000</v>
      </c>
      <c r="I156" s="36">
        <v>0</v>
      </c>
      <c r="J156" s="36">
        <v>0</v>
      </c>
      <c r="K156" s="36">
        <f>SUM(G156:J156)</f>
        <v>5000</v>
      </c>
      <c r="L156" s="34">
        <f>+K156-F156</f>
        <v>0</v>
      </c>
      <c r="N156" s="27"/>
    </row>
    <row r="157" spans="1:14" x14ac:dyDescent="0.35">
      <c r="F157" s="109"/>
      <c r="G157" s="65"/>
      <c r="H157" s="65"/>
      <c r="I157" s="65"/>
      <c r="J157" s="65"/>
      <c r="K157" s="65"/>
      <c r="L157" s="65"/>
      <c r="M157" s="66"/>
      <c r="N157" s="27"/>
    </row>
    <row r="158" spans="1:14" x14ac:dyDescent="0.35">
      <c r="N158" s="27"/>
    </row>
    <row r="159" spans="1:14" ht="13.15" thickBot="1" x14ac:dyDescent="0.4">
      <c r="B159" s="43" t="s">
        <v>150</v>
      </c>
      <c r="F159" s="110">
        <f>SUM(F155:F158)</f>
        <v>5000</v>
      </c>
      <c r="N159" s="27"/>
    </row>
    <row r="160" spans="1:14" ht="13.15" thickTop="1" x14ac:dyDescent="0.35">
      <c r="N160" s="27"/>
    </row>
    <row r="161" spans="1:14" x14ac:dyDescent="0.35">
      <c r="N161" s="27"/>
    </row>
    <row r="162" spans="1:14" x14ac:dyDescent="0.35">
      <c r="A162" s="111" t="s">
        <v>169</v>
      </c>
      <c r="B162" s="43" t="s">
        <v>170</v>
      </c>
      <c r="N162" s="27"/>
    </row>
    <row r="163" spans="1:14" x14ac:dyDescent="0.35">
      <c r="N163" s="27"/>
    </row>
    <row r="164" spans="1:14" x14ac:dyDescent="0.35">
      <c r="F164" s="109"/>
      <c r="N164" s="27"/>
    </row>
    <row r="165" spans="1:14" x14ac:dyDescent="0.35">
      <c r="N165" s="27"/>
    </row>
    <row r="166" spans="1:14" ht="13.15" thickBot="1" x14ac:dyDescent="0.4">
      <c r="B166" s="43" t="s">
        <v>150</v>
      </c>
      <c r="F166" s="110">
        <f>SUM(F163:F165)</f>
        <v>0</v>
      </c>
      <c r="N166" s="27"/>
    </row>
    <row r="167" spans="1:14" ht="13.15" thickTop="1" x14ac:dyDescent="0.35">
      <c r="N167" s="27"/>
    </row>
    <row r="168" spans="1:14" x14ac:dyDescent="0.35">
      <c r="N168" s="27"/>
    </row>
    <row r="169" spans="1:14" x14ac:dyDescent="0.35">
      <c r="A169" s="111" t="s">
        <v>171</v>
      </c>
      <c r="B169" s="43" t="s">
        <v>172</v>
      </c>
      <c r="N169" s="27"/>
    </row>
    <row r="170" spans="1:14" x14ac:dyDescent="0.35">
      <c r="N170" s="27"/>
    </row>
    <row r="171" spans="1:14" x14ac:dyDescent="0.35">
      <c r="A171" s="111" t="s">
        <v>147</v>
      </c>
      <c r="B171" s="43" t="s">
        <v>406</v>
      </c>
      <c r="C171" s="37">
        <v>3</v>
      </c>
      <c r="D171" s="42" t="s">
        <v>159</v>
      </c>
      <c r="E171" s="38">
        <v>3950</v>
      </c>
      <c r="F171" s="34">
        <f>+C171*E171</f>
        <v>11850</v>
      </c>
      <c r="G171" s="36">
        <v>0</v>
      </c>
      <c r="H171" s="36">
        <v>0</v>
      </c>
      <c r="I171" s="36">
        <v>0</v>
      </c>
      <c r="J171" s="34">
        <f>+F171</f>
        <v>11850</v>
      </c>
      <c r="K171" s="36">
        <f>SUM(G171:J171)</f>
        <v>11850</v>
      </c>
      <c r="L171" s="34">
        <f>+K171-F171</f>
        <v>0</v>
      </c>
      <c r="N171" s="27"/>
    </row>
    <row r="172" spans="1:14" x14ac:dyDescent="0.35">
      <c r="A172" s="111"/>
      <c r="J172" s="34"/>
      <c r="L172" s="34"/>
      <c r="N172" s="27"/>
    </row>
    <row r="173" spans="1:14" x14ac:dyDescent="0.35">
      <c r="A173" s="111" t="s">
        <v>147</v>
      </c>
      <c r="B173" s="43" t="s">
        <v>374</v>
      </c>
      <c r="C173" s="37">
        <v>3</v>
      </c>
      <c r="D173" s="42" t="s">
        <v>159</v>
      </c>
      <c r="E173" s="38">
        <v>2995</v>
      </c>
      <c r="F173" s="34">
        <f>+C173*E173</f>
        <v>8985</v>
      </c>
      <c r="J173" s="34"/>
      <c r="L173" s="34"/>
      <c r="N173" s="27"/>
    </row>
    <row r="174" spans="1:14" x14ac:dyDescent="0.35">
      <c r="A174" s="111"/>
      <c r="J174" s="34"/>
      <c r="L174" s="34"/>
      <c r="N174" s="27"/>
    </row>
    <row r="175" spans="1:14" x14ac:dyDescent="0.35">
      <c r="A175" s="111" t="s">
        <v>147</v>
      </c>
      <c r="B175" s="43" t="s">
        <v>383</v>
      </c>
      <c r="C175" s="37">
        <v>5</v>
      </c>
      <c r="D175" s="42" t="s">
        <v>159</v>
      </c>
      <c r="E175" s="38">
        <v>3500</v>
      </c>
      <c r="F175" s="34">
        <f>+C175*E175</f>
        <v>17500</v>
      </c>
      <c r="J175" s="34"/>
      <c r="L175" s="34"/>
      <c r="N175" s="27"/>
    </row>
    <row r="176" spans="1:14" ht="14.65" customHeight="1" x14ac:dyDescent="0.35">
      <c r="J176" s="34"/>
      <c r="L176" s="34"/>
      <c r="N176" s="27"/>
    </row>
    <row r="177" spans="1:14" ht="14.65" customHeight="1" x14ac:dyDescent="0.35">
      <c r="A177" s="63" t="s">
        <v>147</v>
      </c>
      <c r="B177" s="43" t="s">
        <v>313</v>
      </c>
      <c r="C177" s="108">
        <v>42</v>
      </c>
      <c r="D177" s="42" t="s">
        <v>154</v>
      </c>
      <c r="E177" s="107">
        <v>1500</v>
      </c>
      <c r="F177" s="34">
        <f>+C177*E177</f>
        <v>63000</v>
      </c>
      <c r="J177" s="34"/>
      <c r="L177" s="34"/>
      <c r="N177" s="27"/>
    </row>
    <row r="178" spans="1:14" ht="14.65" customHeight="1" x14ac:dyDescent="0.35">
      <c r="J178" s="34"/>
      <c r="L178" s="34"/>
      <c r="N178" s="27"/>
    </row>
    <row r="179" spans="1:14" ht="17.25" customHeight="1" x14ac:dyDescent="0.35">
      <c r="A179" s="63" t="s">
        <v>147</v>
      </c>
      <c r="B179" s="43" t="s">
        <v>382</v>
      </c>
      <c r="C179" s="37">
        <v>22</v>
      </c>
      <c r="D179" s="42" t="s">
        <v>154</v>
      </c>
      <c r="E179" s="38">
        <v>1250</v>
      </c>
      <c r="F179" s="34">
        <f>+C179*E179</f>
        <v>27500</v>
      </c>
      <c r="J179" s="34"/>
      <c r="L179" s="34"/>
      <c r="N179" s="27"/>
    </row>
    <row r="180" spans="1:14" x14ac:dyDescent="0.35">
      <c r="B180" s="43" t="s">
        <v>16</v>
      </c>
      <c r="D180" s="42" t="s">
        <v>16</v>
      </c>
      <c r="E180" s="38" t="s">
        <v>16</v>
      </c>
      <c r="J180" s="34"/>
      <c r="L180" s="34"/>
      <c r="N180" s="27"/>
    </row>
    <row r="181" spans="1:14" x14ac:dyDescent="0.35">
      <c r="A181" s="63" t="s">
        <v>147</v>
      </c>
      <c r="B181" s="43" t="s">
        <v>314</v>
      </c>
      <c r="C181" s="108">
        <v>44</v>
      </c>
      <c r="D181" s="42" t="s">
        <v>154</v>
      </c>
      <c r="E181" s="38">
        <v>190</v>
      </c>
      <c r="F181" s="34">
        <f>+C181*E181</f>
        <v>8360</v>
      </c>
      <c r="G181" s="36">
        <v>0</v>
      </c>
      <c r="H181" s="36">
        <v>0</v>
      </c>
      <c r="I181" s="36">
        <v>0</v>
      </c>
      <c r="J181" s="34">
        <f>+F181</f>
        <v>8360</v>
      </c>
      <c r="K181" s="36">
        <f>SUM(G181:J181)</f>
        <v>8360</v>
      </c>
      <c r="L181" s="34">
        <f>+K181-F181</f>
        <v>0</v>
      </c>
      <c r="N181" s="27"/>
    </row>
    <row r="182" spans="1:14" x14ac:dyDescent="0.35">
      <c r="B182" s="43" t="s">
        <v>16</v>
      </c>
      <c r="D182" s="42" t="s">
        <v>16</v>
      </c>
      <c r="E182" s="38" t="s">
        <v>16</v>
      </c>
      <c r="J182" s="34"/>
      <c r="L182" s="34"/>
      <c r="N182" s="27"/>
    </row>
    <row r="183" spans="1:14" x14ac:dyDescent="0.35">
      <c r="A183" s="63" t="s">
        <v>147</v>
      </c>
      <c r="B183" s="43" t="s">
        <v>347</v>
      </c>
      <c r="C183" s="108">
        <v>70</v>
      </c>
      <c r="D183" s="42" t="s">
        <v>154</v>
      </c>
      <c r="E183" s="38">
        <v>190</v>
      </c>
      <c r="F183" s="34">
        <f>+C183*E183</f>
        <v>13300</v>
      </c>
      <c r="J183" s="34"/>
      <c r="L183" s="34"/>
      <c r="N183" s="27"/>
    </row>
    <row r="184" spans="1:14" x14ac:dyDescent="0.35">
      <c r="B184" s="43" t="s">
        <v>16</v>
      </c>
      <c r="D184" s="42" t="s">
        <v>16</v>
      </c>
      <c r="E184" s="38" t="s">
        <v>16</v>
      </c>
      <c r="J184" s="34"/>
      <c r="L184" s="34"/>
      <c r="N184" s="27"/>
    </row>
    <row r="185" spans="1:14" x14ac:dyDescent="0.35">
      <c r="A185" s="63" t="s">
        <v>147</v>
      </c>
      <c r="B185" s="43" t="s">
        <v>333</v>
      </c>
      <c r="C185" s="108">
        <v>70</v>
      </c>
      <c r="D185" s="42" t="s">
        <v>154</v>
      </c>
      <c r="E185" s="38">
        <v>190</v>
      </c>
      <c r="F185" s="34">
        <f>+C185*E185</f>
        <v>13300</v>
      </c>
      <c r="J185" s="34"/>
      <c r="L185" s="34"/>
      <c r="N185" s="27"/>
    </row>
    <row r="186" spans="1:14" x14ac:dyDescent="0.35">
      <c r="J186" s="34"/>
      <c r="L186" s="34"/>
      <c r="N186" s="27"/>
    </row>
    <row r="187" spans="1:14" x14ac:dyDescent="0.35">
      <c r="A187" s="63" t="s">
        <v>147</v>
      </c>
      <c r="B187" s="43" t="s">
        <v>334</v>
      </c>
      <c r="C187" s="108">
        <v>9</v>
      </c>
      <c r="D187" s="42" t="s">
        <v>154</v>
      </c>
      <c r="E187" s="38">
        <v>1000</v>
      </c>
      <c r="F187" s="34">
        <f>+C187*E187</f>
        <v>9000</v>
      </c>
      <c r="J187" s="34"/>
      <c r="L187" s="34"/>
      <c r="N187" s="27"/>
    </row>
    <row r="188" spans="1:14" x14ac:dyDescent="0.35">
      <c r="B188" s="43" t="s">
        <v>16</v>
      </c>
      <c r="L188" s="34"/>
      <c r="N188" s="27"/>
    </row>
    <row r="189" spans="1:14" ht="30.4" customHeight="1" x14ac:dyDescent="0.35">
      <c r="A189" s="63" t="s">
        <v>147</v>
      </c>
      <c r="B189" s="43" t="s">
        <v>348</v>
      </c>
      <c r="C189" s="37">
        <v>1</v>
      </c>
      <c r="D189" s="42" t="s">
        <v>149</v>
      </c>
      <c r="E189" s="107">
        <v>50000</v>
      </c>
      <c r="F189" s="34">
        <f>+C189*E189</f>
        <v>50000</v>
      </c>
      <c r="G189" s="36">
        <v>0</v>
      </c>
      <c r="H189" s="34">
        <f>+F189</f>
        <v>50000</v>
      </c>
      <c r="I189" s="36">
        <v>0</v>
      </c>
      <c r="J189" s="34">
        <v>0</v>
      </c>
      <c r="K189" s="36">
        <f>SUM(G189:J189)</f>
        <v>50000</v>
      </c>
      <c r="L189" s="34">
        <f>+K189-F189</f>
        <v>0</v>
      </c>
      <c r="N189" s="27"/>
    </row>
    <row r="190" spans="1:14" x14ac:dyDescent="0.35">
      <c r="J190" s="34"/>
      <c r="L190" s="34"/>
      <c r="N190" s="27"/>
    </row>
    <row r="191" spans="1:14" ht="23.25" x14ac:dyDescent="0.35">
      <c r="A191" s="63" t="s">
        <v>147</v>
      </c>
      <c r="B191" s="43" t="s">
        <v>338</v>
      </c>
      <c r="C191" s="37">
        <v>1</v>
      </c>
      <c r="D191" s="42" t="s">
        <v>148</v>
      </c>
      <c r="E191" s="107">
        <v>32000</v>
      </c>
      <c r="F191" s="34">
        <f>+C191*E191</f>
        <v>32000</v>
      </c>
      <c r="G191" s="36">
        <v>0</v>
      </c>
      <c r="H191" s="36">
        <v>0</v>
      </c>
      <c r="I191" s="36">
        <v>0</v>
      </c>
      <c r="J191" s="34">
        <f>+F191</f>
        <v>32000</v>
      </c>
      <c r="K191" s="36">
        <f>SUM(G191:J191)</f>
        <v>32000</v>
      </c>
      <c r="L191" s="34">
        <f>+K191-F191</f>
        <v>0</v>
      </c>
      <c r="N191" s="27"/>
    </row>
    <row r="192" spans="1:14" x14ac:dyDescent="0.35">
      <c r="J192" s="34"/>
      <c r="L192" s="34"/>
      <c r="N192" s="27"/>
    </row>
    <row r="193" spans="1:14" x14ac:dyDescent="0.35">
      <c r="A193" s="63" t="s">
        <v>147</v>
      </c>
      <c r="B193" s="43" t="s">
        <v>320</v>
      </c>
      <c r="C193" s="37">
        <v>1</v>
      </c>
      <c r="D193" s="42" t="s">
        <v>148</v>
      </c>
      <c r="E193" s="38">
        <v>2450</v>
      </c>
      <c r="F193" s="34">
        <f>+C193*E193</f>
        <v>2450</v>
      </c>
      <c r="G193" s="36">
        <v>0</v>
      </c>
      <c r="H193" s="36">
        <v>0</v>
      </c>
      <c r="I193" s="36">
        <v>0</v>
      </c>
      <c r="J193" s="34">
        <f>+F193</f>
        <v>2450</v>
      </c>
      <c r="K193" s="36">
        <f>SUM(G193:J193)</f>
        <v>2450</v>
      </c>
      <c r="L193" s="34">
        <f>+K193-F193</f>
        <v>0</v>
      </c>
      <c r="N193" s="27"/>
    </row>
    <row r="194" spans="1:14" x14ac:dyDescent="0.35">
      <c r="B194" s="43" t="s">
        <v>16</v>
      </c>
      <c r="L194" s="34"/>
      <c r="N194" s="27"/>
    </row>
    <row r="195" spans="1:14" x14ac:dyDescent="0.35">
      <c r="A195" s="63" t="s">
        <v>147</v>
      </c>
      <c r="B195" s="43" t="s">
        <v>173</v>
      </c>
      <c r="D195" s="42" t="s">
        <v>148</v>
      </c>
      <c r="E195" s="38" t="s">
        <v>16</v>
      </c>
      <c r="F195" s="34" t="s">
        <v>217</v>
      </c>
      <c r="L195" s="34"/>
      <c r="N195" s="27"/>
    </row>
    <row r="196" spans="1:14" x14ac:dyDescent="0.35">
      <c r="J196" s="34"/>
      <c r="L196" s="34"/>
      <c r="N196" s="27"/>
    </row>
    <row r="197" spans="1:14" x14ac:dyDescent="0.35">
      <c r="A197" s="63" t="s">
        <v>147</v>
      </c>
      <c r="B197" s="43" t="s">
        <v>174</v>
      </c>
      <c r="C197" s="37">
        <v>8</v>
      </c>
      <c r="D197" s="42" t="s">
        <v>154</v>
      </c>
      <c r="E197" s="38">
        <v>1250</v>
      </c>
      <c r="F197" s="34">
        <f>+C197*E197</f>
        <v>10000</v>
      </c>
      <c r="J197" s="34"/>
      <c r="L197" s="34"/>
      <c r="N197" s="27"/>
    </row>
    <row r="198" spans="1:14" x14ac:dyDescent="0.35">
      <c r="F198" s="109"/>
      <c r="N198" s="27"/>
    </row>
    <row r="199" spans="1:14" x14ac:dyDescent="0.35">
      <c r="N199" s="27"/>
    </row>
    <row r="200" spans="1:14" ht="13.15" thickBot="1" x14ac:dyDescent="0.4">
      <c r="B200" s="43" t="s">
        <v>150</v>
      </c>
      <c r="F200" s="110">
        <f>SUM(F170:F198)</f>
        <v>267245</v>
      </c>
      <c r="N200" s="27"/>
    </row>
    <row r="201" spans="1:14" ht="13.15" thickTop="1" x14ac:dyDescent="0.35">
      <c r="N201" s="27"/>
    </row>
    <row r="202" spans="1:14" x14ac:dyDescent="0.35">
      <c r="N202" s="27"/>
    </row>
    <row r="203" spans="1:14" x14ac:dyDescent="0.35">
      <c r="A203" s="111" t="s">
        <v>175</v>
      </c>
      <c r="B203" s="43" t="s">
        <v>176</v>
      </c>
      <c r="N203" s="27"/>
    </row>
    <row r="204" spans="1:14" x14ac:dyDescent="0.35">
      <c r="N204" s="27"/>
    </row>
    <row r="205" spans="1:14" ht="34.9" x14ac:dyDescent="0.35">
      <c r="A205" s="63" t="s">
        <v>147</v>
      </c>
      <c r="B205" s="117" t="s">
        <v>177</v>
      </c>
      <c r="C205" s="118">
        <v>1</v>
      </c>
      <c r="D205" s="42" t="s">
        <v>149</v>
      </c>
      <c r="E205" s="141">
        <v>85000</v>
      </c>
      <c r="F205" s="34">
        <f>+C205*E205</f>
        <v>85000</v>
      </c>
      <c r="N205" s="27"/>
    </row>
    <row r="206" spans="1:14" x14ac:dyDescent="0.35">
      <c r="B206" s="117"/>
      <c r="C206" s="39"/>
      <c r="D206" s="120"/>
      <c r="E206" s="41"/>
      <c r="F206" s="35"/>
      <c r="N206" s="27"/>
    </row>
    <row r="207" spans="1:14" x14ac:dyDescent="0.35">
      <c r="A207" s="63" t="s">
        <v>16</v>
      </c>
      <c r="B207" s="121" t="s">
        <v>178</v>
      </c>
      <c r="C207" s="118"/>
      <c r="D207" s="120" t="s">
        <v>159</v>
      </c>
      <c r="E207" s="119">
        <v>95</v>
      </c>
      <c r="F207" s="122" t="s">
        <v>16</v>
      </c>
      <c r="G207" s="36">
        <v>0</v>
      </c>
      <c r="H207" s="36">
        <v>0</v>
      </c>
      <c r="I207" s="36">
        <v>0</v>
      </c>
      <c r="J207" s="34" t="str">
        <f t="shared" ref="J207:J237" si="1">+F207</f>
        <v xml:space="preserve"> </v>
      </c>
      <c r="K207" s="36">
        <f t="shared" ref="K207:K237" si="2">SUM(G207:J207)</f>
        <v>0</v>
      </c>
      <c r="L207" s="34" t="e">
        <f t="shared" ref="L207:L237" si="3">+K207-F207</f>
        <v>#VALUE!</v>
      </c>
      <c r="N207" s="27"/>
    </row>
    <row r="208" spans="1:14" x14ac:dyDescent="0.35">
      <c r="B208" s="121" t="s">
        <v>179</v>
      </c>
      <c r="C208" s="118"/>
      <c r="D208" s="120" t="s">
        <v>159</v>
      </c>
      <c r="E208" s="119">
        <v>126</v>
      </c>
      <c r="F208" s="122" t="s">
        <v>16</v>
      </c>
      <c r="J208" s="34"/>
      <c r="L208" s="34"/>
      <c r="N208" s="27"/>
    </row>
    <row r="209" spans="1:14" x14ac:dyDescent="0.35">
      <c r="B209" s="121" t="s">
        <v>180</v>
      </c>
      <c r="C209" s="118"/>
      <c r="D209" s="120" t="s">
        <v>159</v>
      </c>
      <c r="E209" s="119">
        <v>99.75</v>
      </c>
      <c r="F209" s="122" t="s">
        <v>164</v>
      </c>
      <c r="J209" s="34"/>
      <c r="L209" s="34"/>
      <c r="N209" s="27"/>
    </row>
    <row r="210" spans="1:14" x14ac:dyDescent="0.35">
      <c r="B210" s="121" t="s">
        <v>181</v>
      </c>
      <c r="C210" s="118"/>
      <c r="D210" s="120" t="s">
        <v>159</v>
      </c>
      <c r="E210" s="119">
        <v>105</v>
      </c>
      <c r="F210" s="122" t="s">
        <v>16</v>
      </c>
      <c r="J210" s="34"/>
      <c r="L210" s="34"/>
      <c r="N210" s="27"/>
    </row>
    <row r="211" spans="1:14" x14ac:dyDescent="0.35">
      <c r="B211" s="121" t="s">
        <v>182</v>
      </c>
      <c r="C211" s="118"/>
      <c r="D211" s="120" t="s">
        <v>159</v>
      </c>
      <c r="E211" s="119">
        <v>175</v>
      </c>
      <c r="F211" s="122" t="s">
        <v>16</v>
      </c>
      <c r="J211" s="34"/>
      <c r="L211" s="34"/>
      <c r="N211" s="27"/>
    </row>
    <row r="212" spans="1:14" x14ac:dyDescent="0.35">
      <c r="B212" s="121" t="s">
        <v>183</v>
      </c>
      <c r="C212" s="118"/>
      <c r="D212" s="120" t="s">
        <v>159</v>
      </c>
      <c r="E212" s="119">
        <v>175</v>
      </c>
      <c r="F212" s="122" t="s">
        <v>16</v>
      </c>
      <c r="J212" s="34"/>
      <c r="L212" s="34"/>
      <c r="N212" s="27"/>
    </row>
    <row r="213" spans="1:14" x14ac:dyDescent="0.35">
      <c r="A213" s="63" t="s">
        <v>16</v>
      </c>
      <c r="B213" s="121" t="s">
        <v>184</v>
      </c>
      <c r="C213" s="118"/>
      <c r="D213" s="120" t="s">
        <v>159</v>
      </c>
      <c r="E213" s="119">
        <v>26.25</v>
      </c>
      <c r="F213" s="122" t="s">
        <v>164</v>
      </c>
      <c r="J213" s="34"/>
      <c r="L213" s="34"/>
      <c r="N213" s="27"/>
    </row>
    <row r="214" spans="1:14" x14ac:dyDescent="0.35">
      <c r="A214" s="63" t="s">
        <v>16</v>
      </c>
      <c r="B214" s="121" t="s">
        <v>185</v>
      </c>
      <c r="C214" s="118"/>
      <c r="D214" s="120" t="s">
        <v>159</v>
      </c>
      <c r="E214" s="119">
        <v>90</v>
      </c>
      <c r="F214" s="122" t="s">
        <v>16</v>
      </c>
      <c r="G214" s="36">
        <v>0</v>
      </c>
      <c r="H214" s="36">
        <v>0</v>
      </c>
      <c r="I214" s="36">
        <v>0</v>
      </c>
      <c r="J214" s="34" t="str">
        <f t="shared" si="1"/>
        <v xml:space="preserve"> </v>
      </c>
      <c r="K214" s="36">
        <f t="shared" si="2"/>
        <v>0</v>
      </c>
      <c r="L214" s="34" t="e">
        <f t="shared" si="3"/>
        <v>#VALUE!</v>
      </c>
      <c r="N214" s="27"/>
    </row>
    <row r="215" spans="1:14" x14ac:dyDescent="0.35">
      <c r="A215" s="63" t="s">
        <v>16</v>
      </c>
      <c r="B215" s="115" t="s">
        <v>186</v>
      </c>
      <c r="C215" s="118"/>
      <c r="D215" s="42" t="s">
        <v>159</v>
      </c>
      <c r="E215" s="119">
        <v>100</v>
      </c>
      <c r="F215" s="122" t="s">
        <v>16</v>
      </c>
      <c r="J215" s="34"/>
      <c r="L215" s="34"/>
      <c r="N215" s="27"/>
    </row>
    <row r="216" spans="1:14" x14ac:dyDescent="0.35">
      <c r="B216" s="115" t="s">
        <v>187</v>
      </c>
      <c r="C216" s="118"/>
      <c r="D216" s="42" t="s">
        <v>159</v>
      </c>
      <c r="E216" s="119">
        <v>89.25</v>
      </c>
      <c r="F216" s="122"/>
      <c r="J216" s="34"/>
      <c r="L216" s="34"/>
      <c r="N216" s="27"/>
    </row>
    <row r="217" spans="1:14" x14ac:dyDescent="0.35">
      <c r="B217" s="115" t="s">
        <v>188</v>
      </c>
      <c r="C217" s="118"/>
      <c r="D217" s="42" t="s">
        <v>159</v>
      </c>
      <c r="E217" s="119">
        <v>42</v>
      </c>
      <c r="F217" s="122"/>
      <c r="J217" s="34"/>
      <c r="L217" s="34"/>
      <c r="N217" s="27"/>
    </row>
    <row r="218" spans="1:14" x14ac:dyDescent="0.35">
      <c r="B218" s="115" t="s">
        <v>189</v>
      </c>
      <c r="C218" s="118"/>
      <c r="D218" s="42" t="s">
        <v>159</v>
      </c>
      <c r="E218" s="119">
        <v>157.5</v>
      </c>
      <c r="F218" s="122" t="s">
        <v>16</v>
      </c>
      <c r="J218" s="34"/>
      <c r="L218" s="34"/>
      <c r="N218" s="27"/>
    </row>
    <row r="219" spans="1:14" x14ac:dyDescent="0.35">
      <c r="A219" s="63" t="s">
        <v>16</v>
      </c>
      <c r="B219" s="121" t="s">
        <v>190</v>
      </c>
      <c r="C219" s="118"/>
      <c r="D219" s="120" t="s">
        <v>159</v>
      </c>
      <c r="E219" s="119">
        <v>92</v>
      </c>
      <c r="F219" s="122" t="s">
        <v>16</v>
      </c>
      <c r="G219" s="36">
        <v>0</v>
      </c>
      <c r="H219" s="36">
        <v>0</v>
      </c>
      <c r="I219" s="36">
        <v>0</v>
      </c>
      <c r="J219" s="34" t="str">
        <f t="shared" si="1"/>
        <v xml:space="preserve"> </v>
      </c>
      <c r="K219" s="36">
        <f t="shared" si="2"/>
        <v>0</v>
      </c>
      <c r="L219" s="34" t="e">
        <f t="shared" si="3"/>
        <v>#VALUE!</v>
      </c>
      <c r="N219" s="27"/>
    </row>
    <row r="220" spans="1:14" x14ac:dyDescent="0.35">
      <c r="B220" s="121" t="s">
        <v>191</v>
      </c>
      <c r="C220" s="118"/>
      <c r="D220" s="120" t="s">
        <v>159</v>
      </c>
      <c r="E220" s="119">
        <v>92</v>
      </c>
      <c r="F220" s="122" t="s">
        <v>164</v>
      </c>
      <c r="J220" s="34"/>
      <c r="L220" s="34"/>
      <c r="N220" s="27"/>
    </row>
    <row r="221" spans="1:14" x14ac:dyDescent="0.35">
      <c r="B221" s="121" t="s">
        <v>192</v>
      </c>
      <c r="C221" s="118"/>
      <c r="D221" s="120" t="s">
        <v>159</v>
      </c>
      <c r="E221" s="119">
        <v>92</v>
      </c>
      <c r="F221" s="122" t="s">
        <v>16</v>
      </c>
      <c r="J221" s="34"/>
      <c r="L221" s="34"/>
      <c r="N221" s="27"/>
    </row>
    <row r="222" spans="1:14" x14ac:dyDescent="0.35">
      <c r="B222" s="121" t="s">
        <v>193</v>
      </c>
      <c r="C222" s="118"/>
      <c r="D222" s="42" t="s">
        <v>159</v>
      </c>
      <c r="E222" s="119">
        <v>131</v>
      </c>
      <c r="F222" s="122" t="s">
        <v>16</v>
      </c>
      <c r="J222" s="34"/>
      <c r="L222" s="34"/>
      <c r="N222" s="27"/>
    </row>
    <row r="223" spans="1:14" x14ac:dyDescent="0.35">
      <c r="A223" s="63" t="s">
        <v>16</v>
      </c>
      <c r="B223" s="121" t="s">
        <v>194</v>
      </c>
      <c r="C223" s="118"/>
      <c r="D223" s="42" t="s">
        <v>159</v>
      </c>
      <c r="E223" s="119">
        <v>92</v>
      </c>
      <c r="F223" s="122" t="s">
        <v>16</v>
      </c>
      <c r="G223" s="36">
        <v>0</v>
      </c>
      <c r="H223" s="36">
        <v>0</v>
      </c>
      <c r="I223" s="36">
        <v>0</v>
      </c>
      <c r="J223" s="34" t="str">
        <f t="shared" si="1"/>
        <v xml:space="preserve"> </v>
      </c>
      <c r="K223" s="36">
        <f t="shared" si="2"/>
        <v>0</v>
      </c>
      <c r="L223" s="34" t="e">
        <f t="shared" si="3"/>
        <v>#VALUE!</v>
      </c>
      <c r="N223" s="27"/>
    </row>
    <row r="224" spans="1:14" x14ac:dyDescent="0.35">
      <c r="A224" s="63" t="s">
        <v>16</v>
      </c>
      <c r="B224" s="121" t="s">
        <v>195</v>
      </c>
      <c r="C224" s="118"/>
      <c r="D224" s="42" t="s">
        <v>159</v>
      </c>
      <c r="E224" s="119" t="s">
        <v>16</v>
      </c>
      <c r="F224" s="122" t="s">
        <v>16</v>
      </c>
      <c r="J224" s="34" t="str">
        <f t="shared" si="1"/>
        <v xml:space="preserve"> </v>
      </c>
      <c r="L224" s="34"/>
      <c r="N224" s="27"/>
    </row>
    <row r="225" spans="1:14" x14ac:dyDescent="0.35">
      <c r="A225" s="63" t="s">
        <v>16</v>
      </c>
      <c r="B225" s="121" t="s">
        <v>196</v>
      </c>
      <c r="C225" s="118"/>
      <c r="D225" s="42" t="s">
        <v>159</v>
      </c>
      <c r="E225" s="119">
        <v>367.5</v>
      </c>
      <c r="F225" s="122" t="s">
        <v>16</v>
      </c>
      <c r="J225" s="34" t="str">
        <f t="shared" si="1"/>
        <v xml:space="preserve"> </v>
      </c>
      <c r="L225" s="34"/>
      <c r="N225" s="27"/>
    </row>
    <row r="226" spans="1:14" x14ac:dyDescent="0.35">
      <c r="A226" s="63" t="s">
        <v>16</v>
      </c>
      <c r="B226" s="121" t="s">
        <v>197</v>
      </c>
      <c r="C226" s="118"/>
      <c r="D226" s="120" t="s">
        <v>159</v>
      </c>
      <c r="E226" s="119">
        <v>126</v>
      </c>
      <c r="F226" s="122" t="s">
        <v>16</v>
      </c>
      <c r="G226" s="36">
        <v>0</v>
      </c>
      <c r="H226" s="36">
        <v>0</v>
      </c>
      <c r="I226" s="36">
        <v>0</v>
      </c>
      <c r="J226" s="34" t="str">
        <f t="shared" si="1"/>
        <v xml:space="preserve"> </v>
      </c>
      <c r="K226" s="36">
        <f t="shared" si="2"/>
        <v>0</v>
      </c>
      <c r="L226" s="34" t="e">
        <f t="shared" si="3"/>
        <v>#VALUE!</v>
      </c>
      <c r="N226" s="27"/>
    </row>
    <row r="227" spans="1:14" x14ac:dyDescent="0.35">
      <c r="A227" s="63" t="s">
        <v>16</v>
      </c>
      <c r="B227" s="121" t="s">
        <v>206</v>
      </c>
      <c r="C227" s="118"/>
      <c r="D227" s="120" t="s">
        <v>159</v>
      </c>
      <c r="E227" s="119">
        <v>1100</v>
      </c>
      <c r="F227" s="122" t="s">
        <v>16</v>
      </c>
      <c r="G227" s="36">
        <v>0</v>
      </c>
      <c r="H227" s="36">
        <v>0</v>
      </c>
      <c r="I227" s="36">
        <v>0</v>
      </c>
      <c r="J227" s="34" t="str">
        <f t="shared" si="1"/>
        <v xml:space="preserve"> </v>
      </c>
      <c r="K227" s="36">
        <f t="shared" si="2"/>
        <v>0</v>
      </c>
      <c r="L227" s="34" t="e">
        <f t="shared" si="3"/>
        <v>#VALUE!</v>
      </c>
      <c r="N227" s="27"/>
    </row>
    <row r="228" spans="1:14" x14ac:dyDescent="0.35">
      <c r="A228" s="63" t="s">
        <v>16</v>
      </c>
      <c r="B228" s="123" t="s">
        <v>198</v>
      </c>
      <c r="C228" s="118"/>
      <c r="D228" s="120" t="s">
        <v>159</v>
      </c>
      <c r="E228" s="119">
        <v>650</v>
      </c>
      <c r="F228" s="122" t="s">
        <v>16</v>
      </c>
      <c r="G228" s="36">
        <v>0</v>
      </c>
      <c r="H228" s="36">
        <v>0</v>
      </c>
      <c r="I228" s="36">
        <v>0</v>
      </c>
      <c r="J228" s="34" t="str">
        <f t="shared" si="1"/>
        <v xml:space="preserve"> </v>
      </c>
      <c r="K228" s="36">
        <f t="shared" si="2"/>
        <v>0</v>
      </c>
      <c r="L228" s="34" t="e">
        <f t="shared" si="3"/>
        <v>#VALUE!</v>
      </c>
      <c r="N228" s="27"/>
    </row>
    <row r="229" spans="1:14" x14ac:dyDescent="0.35">
      <c r="A229" s="63" t="s">
        <v>16</v>
      </c>
      <c r="B229" s="121" t="s">
        <v>199</v>
      </c>
      <c r="C229" s="118"/>
      <c r="D229" s="120" t="s">
        <v>159</v>
      </c>
      <c r="E229" s="119">
        <v>92.5</v>
      </c>
      <c r="F229" s="122" t="s">
        <v>16</v>
      </c>
      <c r="G229" s="36">
        <v>0</v>
      </c>
      <c r="H229" s="36">
        <v>0</v>
      </c>
      <c r="I229" s="36">
        <v>0</v>
      </c>
      <c r="J229" s="34" t="str">
        <f t="shared" si="1"/>
        <v xml:space="preserve"> </v>
      </c>
      <c r="K229" s="36">
        <f t="shared" si="2"/>
        <v>0</v>
      </c>
      <c r="L229" s="34" t="e">
        <f t="shared" si="3"/>
        <v>#VALUE!</v>
      </c>
      <c r="N229" s="27"/>
    </row>
    <row r="230" spans="1:14" x14ac:dyDescent="0.35">
      <c r="A230" s="63" t="s">
        <v>16</v>
      </c>
      <c r="B230" s="115" t="s">
        <v>200</v>
      </c>
      <c r="C230" s="118"/>
      <c r="D230" s="42" t="s">
        <v>159</v>
      </c>
      <c r="E230" s="119">
        <v>175</v>
      </c>
      <c r="F230" s="122" t="s">
        <v>16</v>
      </c>
      <c r="G230" s="36">
        <v>0</v>
      </c>
      <c r="H230" s="36">
        <v>0</v>
      </c>
      <c r="I230" s="36">
        <v>0</v>
      </c>
      <c r="J230" s="34" t="str">
        <f t="shared" si="1"/>
        <v xml:space="preserve"> </v>
      </c>
      <c r="K230" s="36">
        <f t="shared" si="2"/>
        <v>0</v>
      </c>
      <c r="L230" s="34" t="e">
        <f t="shared" si="3"/>
        <v>#VALUE!</v>
      </c>
      <c r="N230" s="27"/>
    </row>
    <row r="231" spans="1:14" x14ac:dyDescent="0.35">
      <c r="B231" s="115" t="s">
        <v>201</v>
      </c>
      <c r="C231" s="118"/>
      <c r="D231" s="120" t="s">
        <v>159</v>
      </c>
      <c r="E231" s="119">
        <v>175</v>
      </c>
      <c r="F231" s="122" t="s">
        <v>16</v>
      </c>
      <c r="J231" s="34" t="str">
        <f t="shared" si="1"/>
        <v xml:space="preserve"> </v>
      </c>
      <c r="L231" s="34"/>
      <c r="N231" s="27"/>
    </row>
    <row r="232" spans="1:14" x14ac:dyDescent="0.35">
      <c r="B232" s="115" t="s">
        <v>202</v>
      </c>
      <c r="C232" s="118"/>
      <c r="D232" s="120" t="s">
        <v>159</v>
      </c>
      <c r="E232" s="119">
        <v>175</v>
      </c>
      <c r="F232" s="124" t="s">
        <v>16</v>
      </c>
      <c r="J232" s="34" t="str">
        <f t="shared" si="1"/>
        <v xml:space="preserve"> </v>
      </c>
      <c r="L232" s="34"/>
      <c r="N232" s="27"/>
    </row>
    <row r="233" spans="1:14" ht="23.25" x14ac:dyDescent="0.35">
      <c r="A233" s="63" t="s">
        <v>16</v>
      </c>
      <c r="B233" s="115" t="s">
        <v>203</v>
      </c>
      <c r="C233" s="118"/>
      <c r="D233" s="120" t="s">
        <v>159</v>
      </c>
      <c r="E233" s="125" t="s">
        <v>158</v>
      </c>
      <c r="F233" s="122" t="s">
        <v>16</v>
      </c>
      <c r="G233" s="36">
        <v>0</v>
      </c>
      <c r="H233" s="36">
        <v>0</v>
      </c>
      <c r="I233" s="36">
        <v>0</v>
      </c>
      <c r="J233" s="34" t="str">
        <f t="shared" si="1"/>
        <v xml:space="preserve"> </v>
      </c>
      <c r="K233" s="36">
        <f t="shared" si="2"/>
        <v>0</v>
      </c>
      <c r="L233" s="34" t="e">
        <f t="shared" si="3"/>
        <v>#VALUE!</v>
      </c>
      <c r="N233" s="27"/>
    </row>
    <row r="234" spans="1:14" ht="24.4" customHeight="1" x14ac:dyDescent="0.35">
      <c r="B234" s="115" t="s">
        <v>204</v>
      </c>
      <c r="C234" s="118"/>
      <c r="D234" s="42" t="s">
        <v>159</v>
      </c>
      <c r="E234" s="125" t="s">
        <v>158</v>
      </c>
      <c r="F234" s="122" t="s">
        <v>16</v>
      </c>
      <c r="G234" s="36">
        <v>0</v>
      </c>
      <c r="H234" s="36">
        <v>0</v>
      </c>
      <c r="I234" s="36">
        <v>0</v>
      </c>
      <c r="J234" s="34" t="str">
        <f t="shared" si="1"/>
        <v xml:space="preserve"> </v>
      </c>
      <c r="K234" s="36">
        <f t="shared" si="2"/>
        <v>0</v>
      </c>
      <c r="L234" s="34" t="e">
        <f t="shared" si="3"/>
        <v>#VALUE!</v>
      </c>
      <c r="N234" s="27"/>
    </row>
    <row r="235" spans="1:14" ht="12.75" customHeight="1" x14ac:dyDescent="0.35">
      <c r="A235" s="63" t="s">
        <v>16</v>
      </c>
      <c r="B235" s="121" t="s">
        <v>205</v>
      </c>
      <c r="C235" s="118"/>
      <c r="D235" s="120" t="s">
        <v>148</v>
      </c>
      <c r="E235" s="119">
        <v>185</v>
      </c>
      <c r="F235" s="122" t="s">
        <v>16</v>
      </c>
      <c r="G235" s="36">
        <v>0</v>
      </c>
      <c r="H235" s="36">
        <v>0</v>
      </c>
      <c r="I235" s="36">
        <v>0</v>
      </c>
      <c r="J235" s="34" t="str">
        <f t="shared" si="1"/>
        <v xml:space="preserve"> </v>
      </c>
      <c r="K235" s="36">
        <f t="shared" si="2"/>
        <v>0</v>
      </c>
      <c r="L235" s="34" t="e">
        <f t="shared" si="3"/>
        <v>#VALUE!</v>
      </c>
      <c r="N235" s="27"/>
    </row>
    <row r="236" spans="1:14" ht="14.25" customHeight="1" x14ac:dyDescent="0.35">
      <c r="A236" s="63" t="s">
        <v>16</v>
      </c>
      <c r="B236" s="121" t="s">
        <v>207</v>
      </c>
      <c r="C236" s="118"/>
      <c r="D236" s="120" t="s">
        <v>159</v>
      </c>
      <c r="E236" s="119">
        <v>175</v>
      </c>
      <c r="F236" s="122" t="s">
        <v>16</v>
      </c>
      <c r="G236" s="36">
        <v>0</v>
      </c>
      <c r="H236" s="36">
        <v>0</v>
      </c>
      <c r="I236" s="36">
        <v>0</v>
      </c>
      <c r="J236" s="34" t="str">
        <f t="shared" si="1"/>
        <v xml:space="preserve"> </v>
      </c>
      <c r="K236" s="36">
        <f t="shared" si="2"/>
        <v>0</v>
      </c>
      <c r="L236" s="34" t="e">
        <f t="shared" si="3"/>
        <v>#VALUE!</v>
      </c>
      <c r="N236" s="27"/>
    </row>
    <row r="237" spans="1:14" x14ac:dyDescent="0.35">
      <c r="A237" s="63" t="s">
        <v>16</v>
      </c>
      <c r="B237" s="121" t="s">
        <v>208</v>
      </c>
      <c r="C237" s="118"/>
      <c r="D237" s="120" t="s">
        <v>148</v>
      </c>
      <c r="E237" s="119">
        <v>525</v>
      </c>
      <c r="F237" s="122" t="s">
        <v>16</v>
      </c>
      <c r="G237" s="36">
        <v>0</v>
      </c>
      <c r="H237" s="36">
        <v>0</v>
      </c>
      <c r="I237" s="36">
        <v>0</v>
      </c>
      <c r="J237" s="34" t="str">
        <f t="shared" si="1"/>
        <v xml:space="preserve"> </v>
      </c>
      <c r="K237" s="36">
        <f t="shared" si="2"/>
        <v>0</v>
      </c>
      <c r="L237" s="34" t="e">
        <f t="shared" si="3"/>
        <v>#VALUE!</v>
      </c>
      <c r="N237" s="27"/>
    </row>
    <row r="238" spans="1:14" x14ac:dyDescent="0.35">
      <c r="B238" s="115" t="s">
        <v>209</v>
      </c>
      <c r="C238" s="118"/>
      <c r="D238" s="42" t="s">
        <v>154</v>
      </c>
      <c r="E238" s="119">
        <v>185</v>
      </c>
      <c r="F238" s="122" t="s">
        <v>16</v>
      </c>
      <c r="J238" s="34"/>
      <c r="L238" s="34"/>
      <c r="N238" s="27"/>
    </row>
    <row r="239" spans="1:14" x14ac:dyDescent="0.35">
      <c r="A239" s="63" t="s">
        <v>147</v>
      </c>
      <c r="B239" s="115" t="s">
        <v>210</v>
      </c>
      <c r="C239" s="118"/>
      <c r="D239" s="42" t="s">
        <v>154</v>
      </c>
      <c r="E239" s="119">
        <v>675</v>
      </c>
      <c r="F239" s="122">
        <f>+C239*E239</f>
        <v>0</v>
      </c>
      <c r="J239" s="34"/>
      <c r="L239" s="34"/>
      <c r="N239" s="27"/>
    </row>
    <row r="240" spans="1:14" x14ac:dyDescent="0.35">
      <c r="B240" s="115"/>
      <c r="C240" s="118"/>
      <c r="E240" s="119"/>
      <c r="F240" s="122"/>
      <c r="J240" s="34"/>
      <c r="L240" s="34"/>
      <c r="N240" s="27"/>
    </row>
    <row r="241" spans="1:15" ht="34.9" x14ac:dyDescent="0.35">
      <c r="A241" s="63" t="s">
        <v>147</v>
      </c>
      <c r="B241" s="115" t="s">
        <v>339</v>
      </c>
      <c r="C241" s="118"/>
      <c r="D241" s="42" t="s">
        <v>149</v>
      </c>
      <c r="E241" s="119" t="s">
        <v>16</v>
      </c>
      <c r="F241" s="122" t="s">
        <v>16</v>
      </c>
      <c r="J241" s="34"/>
      <c r="L241" s="34"/>
      <c r="N241" s="27"/>
      <c r="O241" s="27" t="s">
        <v>16</v>
      </c>
    </row>
    <row r="242" spans="1:15" x14ac:dyDescent="0.35">
      <c r="B242" s="121"/>
      <c r="C242" s="118"/>
      <c r="D242" s="120"/>
      <c r="E242" s="119"/>
      <c r="F242" s="122"/>
      <c r="N242" s="27"/>
    </row>
    <row r="243" spans="1:15" ht="23.25" x14ac:dyDescent="0.35">
      <c r="A243" s="63" t="s">
        <v>147</v>
      </c>
      <c r="B243" s="115" t="s">
        <v>211</v>
      </c>
      <c r="C243" s="118"/>
      <c r="D243" s="42" t="s">
        <v>148</v>
      </c>
      <c r="E243" s="119" t="s">
        <v>16</v>
      </c>
      <c r="F243" s="122" t="s">
        <v>16</v>
      </c>
      <c r="G243" s="36">
        <v>0</v>
      </c>
      <c r="H243" s="36">
        <v>0</v>
      </c>
      <c r="I243" s="36">
        <v>0</v>
      </c>
      <c r="J243" s="34" t="str">
        <f>+F243</f>
        <v xml:space="preserve"> </v>
      </c>
      <c r="K243" s="36">
        <f>SUM(G243:J243)</f>
        <v>0</v>
      </c>
      <c r="L243" s="34" t="e">
        <f>+K243-F243</f>
        <v>#VALUE!</v>
      </c>
      <c r="N243" s="27"/>
      <c r="O243" s="27" t="s">
        <v>16</v>
      </c>
    </row>
    <row r="244" spans="1:15" x14ac:dyDescent="0.35">
      <c r="B244" s="121"/>
      <c r="C244" s="118"/>
      <c r="D244" s="120"/>
      <c r="E244" s="119"/>
      <c r="F244" s="122"/>
      <c r="J244" s="34"/>
      <c r="L244" s="34"/>
      <c r="N244" s="27"/>
    </row>
    <row r="245" spans="1:15" x14ac:dyDescent="0.35">
      <c r="A245" s="63" t="s">
        <v>147</v>
      </c>
      <c r="B245" s="121" t="s">
        <v>174</v>
      </c>
      <c r="C245" s="118">
        <v>1</v>
      </c>
      <c r="D245" s="120" t="s">
        <v>148</v>
      </c>
      <c r="E245" s="119">
        <v>5000</v>
      </c>
      <c r="F245" s="122">
        <f>+C245*E245</f>
        <v>5000</v>
      </c>
      <c r="J245" s="34"/>
      <c r="L245" s="34"/>
      <c r="N245" s="27"/>
    </row>
    <row r="246" spans="1:15" x14ac:dyDescent="0.35">
      <c r="C246" s="36"/>
      <c r="F246" s="109"/>
      <c r="N246" s="27"/>
    </row>
    <row r="247" spans="1:15" x14ac:dyDescent="0.35">
      <c r="N247" s="27"/>
    </row>
    <row r="248" spans="1:15" ht="13.15" thickBot="1" x14ac:dyDescent="0.4">
      <c r="B248" s="43" t="s">
        <v>150</v>
      </c>
      <c r="F248" s="110">
        <f>SUM(F205:F246)</f>
        <v>90000</v>
      </c>
      <c r="N248" s="27"/>
    </row>
    <row r="249" spans="1:15" ht="13.15" thickTop="1" x14ac:dyDescent="0.35">
      <c r="N249" s="27"/>
    </row>
    <row r="250" spans="1:15" x14ac:dyDescent="0.35">
      <c r="N250" s="27"/>
    </row>
    <row r="251" spans="1:15" x14ac:dyDescent="0.35">
      <c r="N251" s="27"/>
    </row>
    <row r="252" spans="1:15" x14ac:dyDescent="0.35">
      <c r="A252" s="111" t="s">
        <v>212</v>
      </c>
      <c r="B252" s="43" t="s">
        <v>213</v>
      </c>
      <c r="N252" s="27"/>
    </row>
    <row r="253" spans="1:15" x14ac:dyDescent="0.35">
      <c r="F253" s="112"/>
      <c r="J253" s="34"/>
      <c r="L253" s="34"/>
      <c r="N253" s="27"/>
    </row>
    <row r="254" spans="1:15" ht="34.9" x14ac:dyDescent="0.35">
      <c r="A254" s="63" t="s">
        <v>147</v>
      </c>
      <c r="B254" s="114" t="s">
        <v>340</v>
      </c>
      <c r="C254" s="143">
        <v>50</v>
      </c>
      <c r="D254" s="42" t="s">
        <v>67</v>
      </c>
      <c r="E254" s="119">
        <v>135</v>
      </c>
      <c r="F254" s="112">
        <f>+C254*E254</f>
        <v>6750</v>
      </c>
      <c r="G254" s="36">
        <f>+F254*0.85</f>
        <v>5737.5</v>
      </c>
      <c r="H254" s="36">
        <f>+F254*0.15</f>
        <v>1012.5</v>
      </c>
      <c r="I254" s="36">
        <v>0</v>
      </c>
      <c r="J254" s="34">
        <v>0</v>
      </c>
      <c r="K254" s="36">
        <f>SUM(G254:J254)</f>
        <v>6750</v>
      </c>
      <c r="L254" s="34">
        <f>+K254-F254</f>
        <v>0</v>
      </c>
      <c r="N254" s="27"/>
    </row>
    <row r="255" spans="1:15" x14ac:dyDescent="0.35">
      <c r="B255" s="115"/>
      <c r="C255" s="118"/>
      <c r="E255" s="119"/>
      <c r="F255" s="112"/>
      <c r="J255" s="34"/>
      <c r="L255" s="34"/>
      <c r="N255" s="27"/>
    </row>
    <row r="256" spans="1:15" ht="23.25" x14ac:dyDescent="0.35">
      <c r="A256" s="63" t="s">
        <v>147</v>
      </c>
      <c r="B256" s="115" t="s">
        <v>214</v>
      </c>
      <c r="C256" s="143">
        <v>50</v>
      </c>
      <c r="D256" s="42" t="s">
        <v>67</v>
      </c>
      <c r="E256" s="119">
        <v>35</v>
      </c>
      <c r="F256" s="112">
        <f>+C256*E256</f>
        <v>1750</v>
      </c>
      <c r="J256" s="34"/>
      <c r="L256" s="34"/>
      <c r="N256" s="27"/>
    </row>
    <row r="257" spans="1:14" x14ac:dyDescent="0.35">
      <c r="B257" s="114"/>
      <c r="C257" s="118"/>
      <c r="E257" s="119"/>
      <c r="F257" s="112"/>
      <c r="J257" s="34"/>
      <c r="L257" s="34"/>
      <c r="N257" s="27"/>
    </row>
    <row r="258" spans="1:14" ht="34.9" x14ac:dyDescent="0.35">
      <c r="A258" s="63" t="s">
        <v>147</v>
      </c>
      <c r="B258" s="115" t="s">
        <v>215</v>
      </c>
      <c r="C258" s="118"/>
      <c r="D258" s="42" t="s">
        <v>154</v>
      </c>
      <c r="E258" s="119">
        <v>300</v>
      </c>
      <c r="F258" s="112" t="s">
        <v>217</v>
      </c>
      <c r="J258" s="34"/>
      <c r="L258" s="34"/>
      <c r="N258" s="27"/>
    </row>
    <row r="259" spans="1:14" x14ac:dyDescent="0.35">
      <c r="B259" s="115"/>
      <c r="C259" s="118"/>
      <c r="E259" s="119"/>
      <c r="F259" s="112"/>
      <c r="J259" s="34"/>
      <c r="L259" s="34"/>
      <c r="N259" s="27"/>
    </row>
    <row r="260" spans="1:14" x14ac:dyDescent="0.35">
      <c r="A260" s="63" t="s">
        <v>147</v>
      </c>
      <c r="B260" s="115" t="s">
        <v>216</v>
      </c>
      <c r="C260" s="118"/>
      <c r="D260" s="42" t="s">
        <v>154</v>
      </c>
      <c r="E260" s="119">
        <v>300</v>
      </c>
      <c r="F260" s="112" t="s">
        <v>217</v>
      </c>
      <c r="J260" s="34"/>
      <c r="L260" s="34"/>
      <c r="N260" s="27"/>
    </row>
    <row r="261" spans="1:14" x14ac:dyDescent="0.35">
      <c r="F261" s="112"/>
      <c r="J261" s="34"/>
      <c r="L261" s="34"/>
      <c r="N261" s="27"/>
    </row>
    <row r="262" spans="1:14" ht="15.75" customHeight="1" x14ac:dyDescent="0.35">
      <c r="A262" s="63" t="s">
        <v>147</v>
      </c>
      <c r="B262" s="43" t="s">
        <v>384</v>
      </c>
      <c r="C262" s="37">
        <v>1</v>
      </c>
      <c r="D262" s="42" t="s">
        <v>148</v>
      </c>
      <c r="E262" s="107">
        <v>20000</v>
      </c>
      <c r="F262" s="142">
        <f>+C262*E262</f>
        <v>20000</v>
      </c>
      <c r="G262" s="36">
        <v>0</v>
      </c>
      <c r="H262" s="34">
        <v>0</v>
      </c>
      <c r="I262" s="36">
        <v>0</v>
      </c>
      <c r="J262" s="34">
        <f>+F262</f>
        <v>20000</v>
      </c>
      <c r="K262" s="36">
        <f>SUM(G262:J262)</f>
        <v>20000</v>
      </c>
      <c r="L262" s="34">
        <f>+K262-F262</f>
        <v>0</v>
      </c>
      <c r="N262" s="27"/>
    </row>
    <row r="263" spans="1:14" x14ac:dyDescent="0.35">
      <c r="F263" s="112"/>
      <c r="H263" s="34"/>
      <c r="J263" s="34"/>
      <c r="L263" s="34"/>
      <c r="N263" s="27"/>
    </row>
    <row r="264" spans="1:14" x14ac:dyDescent="0.35">
      <c r="A264" s="63" t="s">
        <v>147</v>
      </c>
      <c r="B264" s="43" t="s">
        <v>335</v>
      </c>
      <c r="C264" s="37">
        <v>1</v>
      </c>
      <c r="D264" s="42" t="s">
        <v>159</v>
      </c>
      <c r="E264" s="38">
        <v>1000</v>
      </c>
      <c r="F264" s="142">
        <f>+C264*E264</f>
        <v>1000</v>
      </c>
      <c r="G264" s="36">
        <v>0</v>
      </c>
      <c r="H264" s="34">
        <v>0</v>
      </c>
      <c r="I264" s="36">
        <v>0</v>
      </c>
      <c r="J264" s="34">
        <f>+F264</f>
        <v>1000</v>
      </c>
      <c r="K264" s="36">
        <f>SUM(G264:J264)</f>
        <v>1000</v>
      </c>
      <c r="L264" s="34">
        <f>+K264-F264</f>
        <v>0</v>
      </c>
      <c r="N264" s="27"/>
    </row>
    <row r="265" spans="1:14" x14ac:dyDescent="0.35">
      <c r="C265" s="36"/>
      <c r="F265" s="109"/>
      <c r="N265" s="27"/>
    </row>
    <row r="266" spans="1:14" x14ac:dyDescent="0.35">
      <c r="N266" s="27"/>
    </row>
    <row r="267" spans="1:14" ht="13.15" thickBot="1" x14ac:dyDescent="0.4">
      <c r="B267" s="43" t="s">
        <v>150</v>
      </c>
      <c r="F267" s="110">
        <f>SUM(F253:F265)</f>
        <v>29500</v>
      </c>
      <c r="N267" s="27"/>
    </row>
    <row r="268" spans="1:14" ht="13.15" thickTop="1" x14ac:dyDescent="0.35">
      <c r="N268" s="27"/>
    </row>
    <row r="269" spans="1:14" x14ac:dyDescent="0.35">
      <c r="N269" s="27"/>
    </row>
    <row r="270" spans="1:14" x14ac:dyDescent="0.35">
      <c r="A270" s="111" t="s">
        <v>218</v>
      </c>
      <c r="B270" s="43" t="s">
        <v>219</v>
      </c>
      <c r="N270" s="27"/>
    </row>
    <row r="271" spans="1:14" x14ac:dyDescent="0.35">
      <c r="N271" s="27"/>
    </row>
    <row r="272" spans="1:14" ht="23.25" x14ac:dyDescent="0.35">
      <c r="A272" s="63" t="s">
        <v>147</v>
      </c>
      <c r="B272" s="43" t="s">
        <v>407</v>
      </c>
      <c r="C272" s="37">
        <v>1</v>
      </c>
      <c r="D272" s="42" t="s">
        <v>148</v>
      </c>
      <c r="E272" s="38">
        <v>53450</v>
      </c>
      <c r="F272" s="34">
        <f>+C272*E272</f>
        <v>53450</v>
      </c>
      <c r="G272" s="36">
        <f>+F272*0.4</f>
        <v>21380</v>
      </c>
      <c r="H272" s="36">
        <f>+F272*0.6</f>
        <v>32070</v>
      </c>
      <c r="I272" s="36">
        <v>0</v>
      </c>
      <c r="J272" s="36">
        <v>0</v>
      </c>
      <c r="K272" s="36">
        <f>SUM(G272:J272)</f>
        <v>53450</v>
      </c>
      <c r="L272" s="34">
        <f>+K272-F272</f>
        <v>0</v>
      </c>
      <c r="N272" s="27"/>
    </row>
    <row r="273" spans="1:14" x14ac:dyDescent="0.35">
      <c r="E273" s="38" t="s">
        <v>16</v>
      </c>
      <c r="N273" s="27"/>
    </row>
    <row r="274" spans="1:14" x14ac:dyDescent="0.35">
      <c r="A274" s="63" t="s">
        <v>147</v>
      </c>
      <c r="B274" s="43" t="s">
        <v>390</v>
      </c>
      <c r="C274" s="37">
        <v>260</v>
      </c>
      <c r="D274" s="42" t="s">
        <v>67</v>
      </c>
      <c r="E274" s="38">
        <v>20</v>
      </c>
      <c r="F274" s="34">
        <f>+C274*E274</f>
        <v>5200</v>
      </c>
      <c r="G274" s="36">
        <f>+F274*0.4</f>
        <v>2080</v>
      </c>
      <c r="H274" s="36">
        <f>+F274*0.6</f>
        <v>3120</v>
      </c>
      <c r="I274" s="36">
        <v>0</v>
      </c>
      <c r="J274" s="36">
        <v>0</v>
      </c>
      <c r="K274" s="36">
        <f>SUM(G274:J274)</f>
        <v>5200</v>
      </c>
      <c r="L274" s="34">
        <f>+K274-F274</f>
        <v>0</v>
      </c>
      <c r="N274" s="27"/>
    </row>
    <row r="275" spans="1:14" x14ac:dyDescent="0.35">
      <c r="N275" s="27"/>
    </row>
    <row r="276" spans="1:14" x14ac:dyDescent="0.35">
      <c r="A276" s="63" t="s">
        <v>147</v>
      </c>
      <c r="B276" s="43" t="s">
        <v>321</v>
      </c>
      <c r="C276" s="37">
        <v>260</v>
      </c>
      <c r="D276" s="42" t="s">
        <v>67</v>
      </c>
      <c r="E276" s="38">
        <v>18</v>
      </c>
      <c r="F276" s="34">
        <f>+C276*E276</f>
        <v>4680</v>
      </c>
      <c r="G276" s="36">
        <f>+F276*0.65</f>
        <v>3042</v>
      </c>
      <c r="H276" s="36">
        <f>+F276*0.35</f>
        <v>1638</v>
      </c>
      <c r="I276" s="36">
        <v>0</v>
      </c>
      <c r="J276" s="36">
        <v>0</v>
      </c>
      <c r="K276" s="36">
        <f>SUM(G276:J276)</f>
        <v>4680</v>
      </c>
      <c r="L276" s="34">
        <f>+K276-F276</f>
        <v>0</v>
      </c>
      <c r="N276" s="27"/>
    </row>
    <row r="277" spans="1:14" x14ac:dyDescent="0.35">
      <c r="L277" s="34"/>
      <c r="N277" s="27"/>
    </row>
    <row r="278" spans="1:14" ht="34.9" x14ac:dyDescent="0.35">
      <c r="A278" s="63" t="s">
        <v>147</v>
      </c>
      <c r="B278" s="114" t="s">
        <v>446</v>
      </c>
      <c r="C278" s="118">
        <v>125</v>
      </c>
      <c r="D278" s="42" t="s">
        <v>67</v>
      </c>
      <c r="E278" s="119">
        <v>135</v>
      </c>
      <c r="F278" s="122">
        <f>+C278*E278</f>
        <v>16875</v>
      </c>
      <c r="G278" s="36">
        <f>+F278*0.8</f>
        <v>13500</v>
      </c>
      <c r="H278" s="34">
        <f>+F278*0.2</f>
        <v>3375</v>
      </c>
      <c r="I278" s="36">
        <v>0</v>
      </c>
      <c r="J278" s="34">
        <v>0</v>
      </c>
      <c r="K278" s="36">
        <f>SUM(G278:J278)</f>
        <v>16875</v>
      </c>
      <c r="L278" s="34">
        <f>+K278-F278</f>
        <v>0</v>
      </c>
      <c r="N278" s="27"/>
    </row>
    <row r="279" spans="1:14" x14ac:dyDescent="0.35">
      <c r="B279" s="114"/>
      <c r="C279" s="118"/>
      <c r="E279" s="119"/>
      <c r="F279" s="122"/>
      <c r="H279" s="34"/>
      <c r="J279" s="34"/>
      <c r="L279" s="34"/>
      <c r="N279" s="27"/>
    </row>
    <row r="280" spans="1:14" ht="34.9" x14ac:dyDescent="0.35">
      <c r="A280" s="63" t="s">
        <v>147</v>
      </c>
      <c r="B280" s="115" t="s">
        <v>220</v>
      </c>
      <c r="C280" s="118"/>
      <c r="D280" s="42" t="s">
        <v>67</v>
      </c>
      <c r="E280" s="119">
        <v>20</v>
      </c>
      <c r="F280" s="124" t="s">
        <v>221</v>
      </c>
      <c r="J280" s="34"/>
      <c r="L280" s="34"/>
      <c r="N280" s="27"/>
    </row>
    <row r="281" spans="1:14" x14ac:dyDescent="0.35">
      <c r="B281" s="115"/>
      <c r="C281" s="118"/>
      <c r="E281" s="119"/>
      <c r="F281" s="122"/>
      <c r="J281" s="34"/>
      <c r="L281" s="34"/>
      <c r="N281" s="27"/>
    </row>
    <row r="282" spans="1:14" ht="34.9" x14ac:dyDescent="0.35">
      <c r="A282" s="63" t="s">
        <v>147</v>
      </c>
      <c r="B282" s="115" t="s">
        <v>222</v>
      </c>
      <c r="C282" s="118"/>
      <c r="D282" s="42" t="s">
        <v>67</v>
      </c>
      <c r="E282" s="119">
        <v>10</v>
      </c>
      <c r="F282" s="124" t="s">
        <v>221</v>
      </c>
      <c r="J282" s="34"/>
      <c r="L282" s="34"/>
      <c r="N282" s="27"/>
    </row>
    <row r="283" spans="1:14" x14ac:dyDescent="0.35">
      <c r="C283" s="118"/>
      <c r="E283" s="119"/>
      <c r="F283" s="122"/>
      <c r="H283" s="34"/>
      <c r="J283" s="34"/>
      <c r="L283" s="34"/>
      <c r="N283" s="27"/>
    </row>
    <row r="284" spans="1:14" x14ac:dyDescent="0.35">
      <c r="A284" s="63" t="s">
        <v>147</v>
      </c>
      <c r="B284" s="43" t="s">
        <v>223</v>
      </c>
      <c r="C284" s="118">
        <v>1</v>
      </c>
      <c r="D284" s="42" t="s">
        <v>148</v>
      </c>
      <c r="E284" s="119">
        <v>1450</v>
      </c>
      <c r="F284" s="122">
        <f>+C284*E284</f>
        <v>1450</v>
      </c>
      <c r="H284" s="34"/>
      <c r="J284" s="34"/>
      <c r="L284" s="34"/>
      <c r="N284" s="27"/>
    </row>
    <row r="285" spans="1:14" x14ac:dyDescent="0.35">
      <c r="F285" s="109"/>
      <c r="N285" s="27"/>
    </row>
    <row r="286" spans="1:14" x14ac:dyDescent="0.35">
      <c r="N286" s="27"/>
    </row>
    <row r="287" spans="1:14" ht="13.15" thickBot="1" x14ac:dyDescent="0.4">
      <c r="B287" s="43" t="s">
        <v>150</v>
      </c>
      <c r="F287" s="110">
        <f>SUM(F271:F285)</f>
        <v>81655</v>
      </c>
      <c r="N287" s="27"/>
    </row>
    <row r="288" spans="1:14" ht="13.15" thickTop="1" x14ac:dyDescent="0.35">
      <c r="N288" s="27"/>
    </row>
    <row r="289" spans="1:14" x14ac:dyDescent="0.35">
      <c r="N289" s="27"/>
    </row>
    <row r="290" spans="1:14" x14ac:dyDescent="0.35">
      <c r="A290" s="111" t="s">
        <v>53</v>
      </c>
      <c r="B290" s="43" t="s">
        <v>224</v>
      </c>
      <c r="N290" s="27"/>
    </row>
    <row r="291" spans="1:14" x14ac:dyDescent="0.35">
      <c r="N291" s="27"/>
    </row>
    <row r="292" spans="1:14" x14ac:dyDescent="0.35">
      <c r="A292" s="63" t="s">
        <v>147</v>
      </c>
      <c r="B292" s="43" t="s">
        <v>322</v>
      </c>
      <c r="C292" s="108">
        <v>326</v>
      </c>
      <c r="D292" s="42" t="s">
        <v>67</v>
      </c>
      <c r="E292" s="38">
        <v>21</v>
      </c>
      <c r="F292" s="34">
        <f>+C292*E292</f>
        <v>6846</v>
      </c>
      <c r="G292" s="36">
        <f>+F292*0.4</f>
        <v>2738.4</v>
      </c>
      <c r="H292" s="36">
        <f>+F292*0.6</f>
        <v>4107.5999999999995</v>
      </c>
      <c r="I292" s="36">
        <v>0</v>
      </c>
      <c r="J292" s="36">
        <v>0</v>
      </c>
      <c r="K292" s="36">
        <f>SUM(G292:J292)</f>
        <v>6846</v>
      </c>
      <c r="L292" s="34">
        <f>+K292-F292</f>
        <v>0</v>
      </c>
      <c r="N292" s="27"/>
    </row>
    <row r="293" spans="1:14" x14ac:dyDescent="0.35">
      <c r="B293" s="43" t="s">
        <v>16</v>
      </c>
      <c r="L293" s="34"/>
      <c r="N293" s="27"/>
    </row>
    <row r="294" spans="1:14" x14ac:dyDescent="0.35">
      <c r="A294" s="63" t="s">
        <v>147</v>
      </c>
      <c r="B294" s="43" t="s">
        <v>225</v>
      </c>
      <c r="C294" s="108">
        <v>326</v>
      </c>
      <c r="D294" s="42" t="s">
        <v>67</v>
      </c>
      <c r="E294" s="38">
        <v>19</v>
      </c>
      <c r="F294" s="34">
        <f>+C294*E294</f>
        <v>6194</v>
      </c>
      <c r="G294" s="36">
        <f>+F294*0.65</f>
        <v>4026.1000000000004</v>
      </c>
      <c r="H294" s="36">
        <f>+F294*0.35</f>
        <v>2167.8999999999996</v>
      </c>
      <c r="I294" s="36">
        <v>0</v>
      </c>
      <c r="J294" s="36">
        <v>0</v>
      </c>
      <c r="K294" s="36">
        <f>SUM(G294:J294)</f>
        <v>6194</v>
      </c>
      <c r="L294" s="34">
        <f>+K294-F294</f>
        <v>0</v>
      </c>
      <c r="N294" s="27"/>
    </row>
    <row r="295" spans="1:14" x14ac:dyDescent="0.35">
      <c r="L295" s="34"/>
      <c r="N295" s="27"/>
    </row>
    <row r="296" spans="1:14" x14ac:dyDescent="0.35">
      <c r="A296" s="63" t="s">
        <v>147</v>
      </c>
      <c r="B296" s="43" t="s">
        <v>408</v>
      </c>
      <c r="C296" s="108">
        <v>400</v>
      </c>
      <c r="D296" s="42" t="s">
        <v>67</v>
      </c>
      <c r="E296" s="38">
        <v>55</v>
      </c>
      <c r="F296" s="34">
        <f>+C296*E296</f>
        <v>22000</v>
      </c>
      <c r="L296" s="34"/>
      <c r="N296" s="27"/>
    </row>
    <row r="297" spans="1:14" x14ac:dyDescent="0.35">
      <c r="L297" s="34"/>
      <c r="N297" s="27"/>
    </row>
    <row r="298" spans="1:14" x14ac:dyDescent="0.35">
      <c r="A298" s="63" t="s">
        <v>147</v>
      </c>
      <c r="B298" s="43" t="s">
        <v>395</v>
      </c>
      <c r="C298" s="37">
        <v>1</v>
      </c>
      <c r="D298" s="42" t="s">
        <v>149</v>
      </c>
      <c r="E298" s="38">
        <v>7500</v>
      </c>
      <c r="F298" s="34">
        <f>+C298*E298</f>
        <v>7500</v>
      </c>
      <c r="L298" s="34"/>
      <c r="N298" s="27"/>
    </row>
    <row r="299" spans="1:14" x14ac:dyDescent="0.35">
      <c r="F299" s="109"/>
      <c r="N299" s="27"/>
    </row>
    <row r="300" spans="1:14" x14ac:dyDescent="0.35">
      <c r="N300" s="27"/>
    </row>
    <row r="301" spans="1:14" ht="13.15" thickBot="1" x14ac:dyDescent="0.4">
      <c r="B301" s="43" t="s">
        <v>150</v>
      </c>
      <c r="F301" s="110">
        <f>SUM(F291:F299)</f>
        <v>42540</v>
      </c>
      <c r="N301" s="27"/>
    </row>
    <row r="302" spans="1:14" ht="13.15" thickTop="1" x14ac:dyDescent="0.35">
      <c r="N302" s="27"/>
    </row>
    <row r="303" spans="1:14" x14ac:dyDescent="0.35">
      <c r="N303" s="27"/>
    </row>
    <row r="304" spans="1:14" x14ac:dyDescent="0.35">
      <c r="A304" s="111" t="s">
        <v>55</v>
      </c>
      <c r="B304" s="43" t="s">
        <v>226</v>
      </c>
      <c r="N304" s="27"/>
    </row>
    <row r="305" spans="1:14" x14ac:dyDescent="0.35">
      <c r="N305" s="27"/>
    </row>
    <row r="306" spans="1:14" ht="31.15" customHeight="1" x14ac:dyDescent="0.35">
      <c r="A306" s="63" t="s">
        <v>147</v>
      </c>
      <c r="B306" s="43" t="s">
        <v>341</v>
      </c>
      <c r="C306" s="37">
        <v>1</v>
      </c>
      <c r="D306" s="42" t="s">
        <v>148</v>
      </c>
      <c r="E306" s="38">
        <v>95000</v>
      </c>
      <c r="F306" s="34">
        <f>+C306*E306</f>
        <v>95000</v>
      </c>
      <c r="G306" s="36">
        <v>0</v>
      </c>
      <c r="H306" s="36">
        <v>0</v>
      </c>
      <c r="I306" s="36">
        <v>0</v>
      </c>
      <c r="J306" s="34">
        <f>+F306</f>
        <v>95000</v>
      </c>
      <c r="K306" s="36">
        <f>SUM(G306:J306)</f>
        <v>95000</v>
      </c>
      <c r="L306" s="34">
        <f>+K306-F306</f>
        <v>0</v>
      </c>
      <c r="N306" s="27"/>
    </row>
    <row r="307" spans="1:14" ht="14.25" customHeight="1" x14ac:dyDescent="0.35">
      <c r="F307" s="112"/>
      <c r="J307" s="34"/>
      <c r="L307" s="34"/>
      <c r="N307" s="27"/>
    </row>
    <row r="308" spans="1:14" ht="33" customHeight="1" x14ac:dyDescent="0.35">
      <c r="A308" s="63" t="s">
        <v>147</v>
      </c>
      <c r="B308" s="43" t="s">
        <v>315</v>
      </c>
      <c r="C308" s="108">
        <v>1</v>
      </c>
      <c r="D308" s="135" t="s">
        <v>149</v>
      </c>
      <c r="E308" s="107">
        <v>10000</v>
      </c>
      <c r="F308" s="136">
        <f>+C308*E308</f>
        <v>10000</v>
      </c>
      <c r="J308" s="34"/>
      <c r="L308" s="34"/>
      <c r="N308" s="27"/>
    </row>
    <row r="309" spans="1:14" x14ac:dyDescent="0.35">
      <c r="A309" s="126"/>
      <c r="J309" s="34"/>
      <c r="L309" s="34"/>
      <c r="N309" s="27"/>
    </row>
    <row r="310" spans="1:14" ht="34.9" x14ac:dyDescent="0.35">
      <c r="A310" s="126" t="s">
        <v>147</v>
      </c>
      <c r="B310" s="43" t="s">
        <v>336</v>
      </c>
      <c r="C310" s="37">
        <v>1</v>
      </c>
      <c r="D310" s="42" t="s">
        <v>148</v>
      </c>
      <c r="E310" s="38">
        <v>4000</v>
      </c>
      <c r="F310" s="34">
        <f>+C310*E310</f>
        <v>4000</v>
      </c>
      <c r="G310" s="36">
        <v>0</v>
      </c>
      <c r="H310" s="36">
        <v>0</v>
      </c>
      <c r="I310" s="36">
        <v>0</v>
      </c>
      <c r="J310" s="34">
        <f>+F310</f>
        <v>4000</v>
      </c>
      <c r="K310" s="36">
        <f>SUM(G310:J310)</f>
        <v>4000</v>
      </c>
      <c r="L310" s="34">
        <f>+K310-F310</f>
        <v>0</v>
      </c>
      <c r="N310" s="27"/>
    </row>
    <row r="311" spans="1:14" x14ac:dyDescent="0.35">
      <c r="A311" s="126"/>
      <c r="J311" s="34"/>
      <c r="L311" s="34"/>
      <c r="N311" s="27"/>
    </row>
    <row r="312" spans="1:14" ht="23.25" x14ac:dyDescent="0.35">
      <c r="A312" s="126" t="s">
        <v>147</v>
      </c>
      <c r="B312" s="43" t="s">
        <v>411</v>
      </c>
      <c r="C312" s="37">
        <v>1</v>
      </c>
      <c r="D312" s="42" t="s">
        <v>149</v>
      </c>
      <c r="E312" s="38">
        <v>12500</v>
      </c>
      <c r="F312" s="34">
        <f>+C312*E312</f>
        <v>12500</v>
      </c>
      <c r="J312" s="34"/>
      <c r="L312" s="34"/>
      <c r="N312" s="27"/>
    </row>
    <row r="313" spans="1:14" x14ac:dyDescent="0.35">
      <c r="A313" s="126"/>
      <c r="J313" s="34"/>
      <c r="L313" s="34"/>
      <c r="N313" s="27"/>
    </row>
    <row r="314" spans="1:14" ht="24.95" customHeight="1" x14ac:dyDescent="0.35">
      <c r="A314" s="126" t="s">
        <v>147</v>
      </c>
      <c r="B314" s="43" t="s">
        <v>342</v>
      </c>
      <c r="D314" s="42" t="s">
        <v>149</v>
      </c>
      <c r="F314" s="142" t="s">
        <v>448</v>
      </c>
      <c r="J314" s="34"/>
      <c r="L314" s="34"/>
      <c r="N314" s="27"/>
    </row>
    <row r="315" spans="1:14" ht="15.4" customHeight="1" x14ac:dyDescent="0.35">
      <c r="A315" s="126"/>
      <c r="F315" s="112"/>
      <c r="J315" s="34"/>
      <c r="L315" s="34"/>
      <c r="N315" s="27"/>
    </row>
    <row r="316" spans="1:14" x14ac:dyDescent="0.35">
      <c r="F316" s="109"/>
      <c r="N316" s="27"/>
    </row>
    <row r="317" spans="1:14" x14ac:dyDescent="0.35">
      <c r="N317" s="27"/>
    </row>
    <row r="318" spans="1:14" ht="13.15" thickBot="1" x14ac:dyDescent="0.4">
      <c r="B318" s="43" t="s">
        <v>150</v>
      </c>
      <c r="F318" s="110">
        <f>SUM(F305:F316)</f>
        <v>121500</v>
      </c>
      <c r="N318" s="27"/>
    </row>
    <row r="319" spans="1:14" ht="13.15" thickTop="1" x14ac:dyDescent="0.35">
      <c r="A319" s="114"/>
      <c r="C319" s="36"/>
      <c r="E319" s="36"/>
      <c r="F319" s="36"/>
      <c r="N319" s="27"/>
    </row>
    <row r="320" spans="1:14" x14ac:dyDescent="0.35">
      <c r="A320" s="114"/>
      <c r="C320" s="36"/>
      <c r="E320" s="36"/>
      <c r="F320" s="36"/>
      <c r="N320" s="27"/>
    </row>
    <row r="321" spans="1:14" x14ac:dyDescent="0.35">
      <c r="A321" s="111" t="s">
        <v>57</v>
      </c>
      <c r="B321" s="43" t="s">
        <v>227</v>
      </c>
      <c r="N321" s="27"/>
    </row>
    <row r="322" spans="1:14" x14ac:dyDescent="0.35">
      <c r="N322" s="27"/>
    </row>
    <row r="323" spans="1:14" ht="34.9" x14ac:dyDescent="0.35">
      <c r="A323" s="63" t="s">
        <v>147</v>
      </c>
      <c r="B323" s="43" t="s">
        <v>343</v>
      </c>
      <c r="C323" s="37">
        <v>1</v>
      </c>
      <c r="D323" s="42" t="s">
        <v>148</v>
      </c>
      <c r="E323" s="38">
        <v>44950</v>
      </c>
      <c r="F323" s="34">
        <f>+C323*E323</f>
        <v>44950</v>
      </c>
      <c r="G323" s="36">
        <f>+F323*0.7</f>
        <v>31464.999999999996</v>
      </c>
      <c r="H323" s="36">
        <f>+F323*0.3</f>
        <v>13485</v>
      </c>
      <c r="I323" s="36">
        <v>0</v>
      </c>
      <c r="J323" s="36">
        <v>0</v>
      </c>
      <c r="K323" s="36">
        <f>SUM(G323:J323)</f>
        <v>44950</v>
      </c>
      <c r="L323" s="34">
        <f>+K323-F323</f>
        <v>0</v>
      </c>
      <c r="N323" s="27"/>
    </row>
    <row r="324" spans="1:14" x14ac:dyDescent="0.35">
      <c r="L324" s="34"/>
      <c r="N324" s="27"/>
    </row>
    <row r="325" spans="1:14" x14ac:dyDescent="0.35">
      <c r="A325" s="63" t="s">
        <v>147</v>
      </c>
      <c r="B325" s="115" t="s">
        <v>337</v>
      </c>
      <c r="C325" s="37">
        <v>1</v>
      </c>
      <c r="D325" s="42" t="s">
        <v>148</v>
      </c>
      <c r="E325" s="38">
        <v>3495</v>
      </c>
      <c r="F325" s="34">
        <f>+C325*E325</f>
        <v>3495</v>
      </c>
      <c r="L325" s="34"/>
      <c r="N325" s="27"/>
    </row>
    <row r="326" spans="1:14" x14ac:dyDescent="0.35">
      <c r="B326" s="115"/>
      <c r="L326" s="34"/>
      <c r="N326" s="27"/>
    </row>
    <row r="327" spans="1:14" ht="23.25" x14ac:dyDescent="0.35">
      <c r="A327" s="138" t="s">
        <v>147</v>
      </c>
      <c r="B327" s="137" t="s">
        <v>412</v>
      </c>
      <c r="C327" s="108">
        <v>68</v>
      </c>
      <c r="D327" s="135" t="s">
        <v>154</v>
      </c>
      <c r="E327" s="107">
        <v>150</v>
      </c>
      <c r="F327" s="136">
        <f>+C327*E327</f>
        <v>10200</v>
      </c>
      <c r="L327" s="34"/>
      <c r="N327" s="27"/>
    </row>
    <row r="328" spans="1:14" x14ac:dyDescent="0.35">
      <c r="F328" s="109"/>
      <c r="G328" s="65"/>
      <c r="H328" s="65"/>
      <c r="I328" s="65"/>
      <c r="J328" s="65"/>
      <c r="K328" s="65"/>
      <c r="L328" s="65"/>
      <c r="M328" s="66"/>
      <c r="N328" s="27"/>
    </row>
    <row r="329" spans="1:14" x14ac:dyDescent="0.35">
      <c r="N329" s="27"/>
    </row>
    <row r="330" spans="1:14" ht="13.15" thickBot="1" x14ac:dyDescent="0.4">
      <c r="B330" s="43" t="s">
        <v>150</v>
      </c>
      <c r="F330" s="110">
        <f>SUM(F321:F328)</f>
        <v>58645</v>
      </c>
      <c r="N330" s="27"/>
    </row>
    <row r="331" spans="1:14" ht="13.15" thickTop="1" x14ac:dyDescent="0.35">
      <c r="N331" s="27"/>
    </row>
    <row r="332" spans="1:14" x14ac:dyDescent="0.35">
      <c r="N332" s="27"/>
    </row>
    <row r="333" spans="1:14" x14ac:dyDescent="0.35">
      <c r="A333" s="111" t="s">
        <v>59</v>
      </c>
      <c r="B333" s="43" t="s">
        <v>228</v>
      </c>
      <c r="N333" s="27"/>
    </row>
    <row r="334" spans="1:14" x14ac:dyDescent="0.35">
      <c r="N334" s="27"/>
    </row>
    <row r="335" spans="1:14" ht="34.9" x14ac:dyDescent="0.35">
      <c r="A335" s="63" t="s">
        <v>147</v>
      </c>
      <c r="B335" s="43" t="s">
        <v>349</v>
      </c>
      <c r="C335" s="37">
        <v>1</v>
      </c>
      <c r="D335" s="42" t="s">
        <v>148</v>
      </c>
      <c r="E335" s="38">
        <v>2750</v>
      </c>
      <c r="F335" s="112" t="s">
        <v>394</v>
      </c>
      <c r="N335" s="27"/>
    </row>
    <row r="336" spans="1:14" x14ac:dyDescent="0.35">
      <c r="N336" s="27"/>
    </row>
    <row r="337" spans="1:14" ht="23.25" x14ac:dyDescent="0.35">
      <c r="A337" s="63" t="s">
        <v>147</v>
      </c>
      <c r="B337" s="43" t="s">
        <v>427</v>
      </c>
      <c r="C337" s="37">
        <v>1</v>
      </c>
      <c r="D337" s="42" t="s">
        <v>149</v>
      </c>
      <c r="E337" s="107">
        <v>150000</v>
      </c>
      <c r="F337" s="34">
        <f>+C337*E337</f>
        <v>150000</v>
      </c>
      <c r="N337" s="27"/>
    </row>
    <row r="338" spans="1:14" x14ac:dyDescent="0.35">
      <c r="B338" s="115" t="s">
        <v>16</v>
      </c>
      <c r="D338" s="42" t="s">
        <v>16</v>
      </c>
      <c r="E338" s="38" t="s">
        <v>16</v>
      </c>
      <c r="N338" s="27"/>
    </row>
    <row r="339" spans="1:14" ht="50.65" customHeight="1" x14ac:dyDescent="0.35">
      <c r="A339" s="63" t="s">
        <v>147</v>
      </c>
      <c r="B339" s="43" t="s">
        <v>421</v>
      </c>
      <c r="C339" s="145">
        <v>50</v>
      </c>
      <c r="D339" s="42" t="s">
        <v>157</v>
      </c>
      <c r="E339" s="38">
        <v>120</v>
      </c>
      <c r="F339" s="34">
        <f>+C339*E339</f>
        <v>6000</v>
      </c>
      <c r="N339" s="27"/>
    </row>
    <row r="340" spans="1:14" ht="16.5" customHeight="1" x14ac:dyDescent="0.35">
      <c r="C340" s="127"/>
      <c r="N340" s="27"/>
    </row>
    <row r="341" spans="1:14" ht="24.75" customHeight="1" x14ac:dyDescent="0.35">
      <c r="A341" s="138"/>
      <c r="B341" s="137" t="s">
        <v>422</v>
      </c>
      <c r="C341" s="145">
        <v>25</v>
      </c>
      <c r="D341" s="135" t="s">
        <v>157</v>
      </c>
      <c r="E341" s="107">
        <v>175</v>
      </c>
      <c r="F341" s="136">
        <f>+C341*E341</f>
        <v>4375</v>
      </c>
      <c r="N341" s="27"/>
    </row>
    <row r="342" spans="1:14" ht="15.75" customHeight="1" x14ac:dyDescent="0.35">
      <c r="N342" s="27"/>
    </row>
    <row r="343" spans="1:14" ht="28.9" customHeight="1" x14ac:dyDescent="0.35">
      <c r="A343" s="63" t="s">
        <v>147</v>
      </c>
      <c r="B343" s="43" t="s">
        <v>375</v>
      </c>
      <c r="C343" s="108">
        <v>4</v>
      </c>
      <c r="D343" s="42" t="s">
        <v>154</v>
      </c>
      <c r="E343" s="107">
        <v>550</v>
      </c>
      <c r="F343" s="34">
        <f>+C343*E343</f>
        <v>2200</v>
      </c>
      <c r="N343" s="27"/>
    </row>
    <row r="344" spans="1:14" ht="16.5" customHeight="1" x14ac:dyDescent="0.35">
      <c r="N344" s="27"/>
    </row>
    <row r="345" spans="1:14" ht="23.65" customHeight="1" x14ac:dyDescent="0.35">
      <c r="A345" s="63" t="s">
        <v>147</v>
      </c>
      <c r="B345" s="43" t="s">
        <v>376</v>
      </c>
      <c r="C345" s="37">
        <v>1</v>
      </c>
      <c r="D345" s="42" t="s">
        <v>154</v>
      </c>
      <c r="F345" s="34" t="s">
        <v>323</v>
      </c>
      <c r="N345" s="27"/>
    </row>
    <row r="346" spans="1:14" ht="17.649999999999999" customHeight="1" x14ac:dyDescent="0.35">
      <c r="N346" s="27"/>
    </row>
    <row r="347" spans="1:14" ht="36.4" customHeight="1" x14ac:dyDescent="0.35">
      <c r="A347" s="63" t="s">
        <v>147</v>
      </c>
      <c r="B347" s="43" t="s">
        <v>229</v>
      </c>
      <c r="C347" s="37">
        <v>1</v>
      </c>
      <c r="D347" s="42" t="s">
        <v>149</v>
      </c>
      <c r="E347" s="38">
        <v>595</v>
      </c>
      <c r="F347" s="136">
        <f>+C347*E347</f>
        <v>595</v>
      </c>
      <c r="N347" s="27"/>
    </row>
    <row r="348" spans="1:14" x14ac:dyDescent="0.35">
      <c r="N348" s="27"/>
    </row>
    <row r="349" spans="1:14" ht="34.9" x14ac:dyDescent="0.35">
      <c r="A349" s="128" t="s">
        <v>147</v>
      </c>
      <c r="B349" s="43" t="s">
        <v>230</v>
      </c>
      <c r="C349" s="37">
        <v>1</v>
      </c>
      <c r="D349" s="42" t="s">
        <v>154</v>
      </c>
      <c r="E349" s="38">
        <v>995</v>
      </c>
      <c r="F349" s="112" t="s">
        <v>387</v>
      </c>
      <c r="N349" s="27"/>
    </row>
    <row r="350" spans="1:14" x14ac:dyDescent="0.35">
      <c r="N350" s="27"/>
    </row>
    <row r="351" spans="1:14" ht="23.25" x14ac:dyDescent="0.35">
      <c r="A351" s="63" t="s">
        <v>147</v>
      </c>
      <c r="B351" s="43" t="s">
        <v>344</v>
      </c>
      <c r="C351" s="37">
        <v>4</v>
      </c>
      <c r="D351" s="42" t="s">
        <v>159</v>
      </c>
      <c r="E351" s="38">
        <v>600</v>
      </c>
      <c r="F351" s="34">
        <f>+C351*E351</f>
        <v>2400</v>
      </c>
      <c r="N351" s="27"/>
    </row>
    <row r="352" spans="1:14" x14ac:dyDescent="0.35">
      <c r="N352" s="27"/>
    </row>
    <row r="353" spans="1:14" ht="23.25" x14ac:dyDescent="0.35">
      <c r="A353" s="63" t="s">
        <v>147</v>
      </c>
      <c r="B353" s="115" t="s">
        <v>345</v>
      </c>
      <c r="C353" s="37">
        <v>4</v>
      </c>
      <c r="D353" s="42" t="s">
        <v>159</v>
      </c>
      <c r="E353" s="38">
        <v>225</v>
      </c>
      <c r="F353" s="112" t="s">
        <v>329</v>
      </c>
      <c r="N353" s="27"/>
    </row>
    <row r="354" spans="1:14" x14ac:dyDescent="0.35">
      <c r="N354" s="27"/>
    </row>
    <row r="355" spans="1:14" ht="23.25" x14ac:dyDescent="0.35">
      <c r="A355" s="63" t="s">
        <v>147</v>
      </c>
      <c r="B355" s="43" t="s">
        <v>231</v>
      </c>
      <c r="C355" s="108">
        <v>35</v>
      </c>
      <c r="D355" s="42" t="s">
        <v>157</v>
      </c>
      <c r="E355" s="38">
        <v>49</v>
      </c>
      <c r="F355" s="34">
        <f>+C355*E355</f>
        <v>1715</v>
      </c>
      <c r="N355" s="27"/>
    </row>
    <row r="356" spans="1:14" x14ac:dyDescent="0.35">
      <c r="N356" s="27"/>
    </row>
    <row r="357" spans="1:14" ht="23.25" x14ac:dyDescent="0.35">
      <c r="A357" s="63" t="s">
        <v>147</v>
      </c>
      <c r="B357" s="115" t="s">
        <v>232</v>
      </c>
      <c r="C357" s="108">
        <v>35</v>
      </c>
      <c r="D357" s="42" t="s">
        <v>157</v>
      </c>
      <c r="E357" s="38">
        <v>23.51</v>
      </c>
      <c r="F357" s="34">
        <f>+C357*E357</f>
        <v>822.85</v>
      </c>
      <c r="N357" s="27"/>
    </row>
    <row r="358" spans="1:14" x14ac:dyDescent="0.35">
      <c r="B358" s="43" t="s">
        <v>16</v>
      </c>
      <c r="D358" s="42" t="s">
        <v>16</v>
      </c>
      <c r="E358" s="38" t="s">
        <v>16</v>
      </c>
      <c r="N358" s="27"/>
    </row>
    <row r="359" spans="1:14" ht="23.25" x14ac:dyDescent="0.35">
      <c r="A359" s="63" t="s">
        <v>147</v>
      </c>
      <c r="B359" s="43" t="s">
        <v>233</v>
      </c>
      <c r="C359" s="37">
        <v>35</v>
      </c>
      <c r="D359" s="42" t="s">
        <v>157</v>
      </c>
      <c r="E359" s="38">
        <v>49</v>
      </c>
      <c r="F359" s="34">
        <f>+C359*E359</f>
        <v>1715</v>
      </c>
      <c r="N359" s="27"/>
    </row>
    <row r="360" spans="1:14" x14ac:dyDescent="0.35">
      <c r="N360" s="27"/>
    </row>
    <row r="361" spans="1:14" ht="23.25" x14ac:dyDescent="0.35">
      <c r="A361" s="63" t="s">
        <v>147</v>
      </c>
      <c r="B361" s="115" t="s">
        <v>234</v>
      </c>
      <c r="C361" s="108">
        <v>35</v>
      </c>
      <c r="D361" s="42" t="s">
        <v>157</v>
      </c>
      <c r="E361" s="38">
        <v>27.02</v>
      </c>
      <c r="F361" s="34">
        <f>+C361*E361</f>
        <v>945.69999999999993</v>
      </c>
      <c r="N361" s="27"/>
    </row>
    <row r="362" spans="1:14" x14ac:dyDescent="0.35">
      <c r="B362" s="43" t="s">
        <v>16</v>
      </c>
      <c r="N362" s="27"/>
    </row>
    <row r="363" spans="1:14" ht="34.9" x14ac:dyDescent="0.35">
      <c r="A363" s="63" t="s">
        <v>147</v>
      </c>
      <c r="B363" s="115" t="s">
        <v>235</v>
      </c>
      <c r="C363" s="37">
        <v>8</v>
      </c>
      <c r="D363" s="42" t="s">
        <v>159</v>
      </c>
      <c r="E363" s="38">
        <v>150</v>
      </c>
      <c r="F363" s="112" t="s">
        <v>324</v>
      </c>
      <c r="N363" s="27"/>
    </row>
    <row r="364" spans="1:14" x14ac:dyDescent="0.35">
      <c r="B364" s="115"/>
      <c r="N364" s="27"/>
    </row>
    <row r="365" spans="1:14" ht="23.25" x14ac:dyDescent="0.35">
      <c r="A365" s="63" t="s">
        <v>147</v>
      </c>
      <c r="B365" s="43" t="s">
        <v>236</v>
      </c>
      <c r="C365" s="108">
        <v>35</v>
      </c>
      <c r="D365" s="42" t="s">
        <v>157</v>
      </c>
      <c r="E365" s="38">
        <v>50</v>
      </c>
      <c r="F365" s="34">
        <f>+C365*E365</f>
        <v>1750</v>
      </c>
      <c r="N365" s="27"/>
    </row>
    <row r="366" spans="1:14" x14ac:dyDescent="0.35">
      <c r="B366" s="43" t="s">
        <v>16</v>
      </c>
      <c r="C366" s="37" t="s">
        <v>16</v>
      </c>
      <c r="D366" s="42" t="s">
        <v>16</v>
      </c>
      <c r="N366" s="27"/>
    </row>
    <row r="367" spans="1:14" ht="23.25" x14ac:dyDescent="0.35">
      <c r="A367" s="63" t="s">
        <v>147</v>
      </c>
      <c r="B367" s="115" t="s">
        <v>235</v>
      </c>
      <c r="C367" s="37">
        <v>3</v>
      </c>
      <c r="D367" s="42" t="s">
        <v>159</v>
      </c>
      <c r="E367" s="38">
        <v>150</v>
      </c>
      <c r="F367" s="136">
        <f>+C367*E367</f>
        <v>450</v>
      </c>
      <c r="N367" s="27"/>
    </row>
    <row r="368" spans="1:14" x14ac:dyDescent="0.35">
      <c r="B368" s="115"/>
      <c r="N368" s="27"/>
    </row>
    <row r="369" spans="1:14" ht="23.25" x14ac:dyDescent="0.35">
      <c r="A369" s="63" t="s">
        <v>147</v>
      </c>
      <c r="B369" s="43" t="s">
        <v>237</v>
      </c>
      <c r="C369" s="108">
        <v>35</v>
      </c>
      <c r="D369" s="42" t="s">
        <v>157</v>
      </c>
      <c r="E369" s="38">
        <v>49</v>
      </c>
      <c r="F369" s="34">
        <f>+C369*E369</f>
        <v>1715</v>
      </c>
      <c r="N369" s="27"/>
    </row>
    <row r="370" spans="1:14" x14ac:dyDescent="0.35">
      <c r="N370" s="27"/>
    </row>
    <row r="371" spans="1:14" ht="23.25" x14ac:dyDescent="0.35">
      <c r="B371" s="115" t="s">
        <v>238</v>
      </c>
      <c r="C371" s="108">
        <v>35</v>
      </c>
      <c r="D371" s="42" t="s">
        <v>157</v>
      </c>
      <c r="E371" s="38">
        <v>25.9</v>
      </c>
      <c r="F371" s="34">
        <f>+C371*E371</f>
        <v>906.5</v>
      </c>
      <c r="N371" s="27"/>
    </row>
    <row r="372" spans="1:14" x14ac:dyDescent="0.35">
      <c r="N372" s="27"/>
    </row>
    <row r="373" spans="1:14" ht="27.75" customHeight="1" x14ac:dyDescent="0.35">
      <c r="A373" s="63" t="s">
        <v>147</v>
      </c>
      <c r="B373" s="43" t="s">
        <v>239</v>
      </c>
      <c r="D373" s="42" t="s">
        <v>157</v>
      </c>
      <c r="E373" s="38">
        <v>129</v>
      </c>
      <c r="F373" s="34" t="s">
        <v>217</v>
      </c>
      <c r="N373" s="27"/>
    </row>
    <row r="374" spans="1:14" ht="15" customHeight="1" x14ac:dyDescent="0.35">
      <c r="N374" s="27"/>
    </row>
    <row r="375" spans="1:14" ht="24.4" customHeight="1" x14ac:dyDescent="0.35">
      <c r="A375" s="63" t="s">
        <v>147</v>
      </c>
      <c r="B375" s="115" t="s">
        <v>240</v>
      </c>
      <c r="D375" s="42" t="s">
        <v>154</v>
      </c>
      <c r="E375" s="38">
        <v>399</v>
      </c>
      <c r="F375" s="34" t="s">
        <v>217</v>
      </c>
      <c r="N375" s="27"/>
    </row>
    <row r="376" spans="1:14" ht="15.4" customHeight="1" x14ac:dyDescent="0.35">
      <c r="F376" s="112"/>
      <c r="N376" s="27"/>
    </row>
    <row r="377" spans="1:14" ht="23.25" x14ac:dyDescent="0.35">
      <c r="A377" s="63" t="s">
        <v>147</v>
      </c>
      <c r="B377" s="43" t="s">
        <v>346</v>
      </c>
      <c r="D377" s="42" t="s">
        <v>157</v>
      </c>
      <c r="E377" s="38">
        <v>145</v>
      </c>
      <c r="F377" s="34" t="s">
        <v>217</v>
      </c>
      <c r="N377" s="27"/>
    </row>
    <row r="378" spans="1:14" x14ac:dyDescent="0.35">
      <c r="N378" s="27"/>
    </row>
    <row r="379" spans="1:14" ht="23.25" x14ac:dyDescent="0.35">
      <c r="A379" s="63" t="s">
        <v>147</v>
      </c>
      <c r="B379" s="43" t="s">
        <v>241</v>
      </c>
      <c r="D379" s="42" t="s">
        <v>149</v>
      </c>
      <c r="E379" s="38">
        <v>15000</v>
      </c>
      <c r="F379" s="34" t="s">
        <v>217</v>
      </c>
      <c r="N379" s="27"/>
    </row>
    <row r="380" spans="1:14" x14ac:dyDescent="0.35">
      <c r="N380" s="27"/>
    </row>
    <row r="381" spans="1:14" ht="23.25" x14ac:dyDescent="0.35">
      <c r="A381" s="138" t="s">
        <v>147</v>
      </c>
      <c r="B381" s="134" t="s">
        <v>428</v>
      </c>
      <c r="C381" s="108"/>
      <c r="D381" s="135"/>
      <c r="E381" s="107"/>
      <c r="F381" s="136"/>
      <c r="N381" s="27"/>
    </row>
    <row r="382" spans="1:14" x14ac:dyDescent="0.35">
      <c r="A382" s="138"/>
      <c r="B382" s="134" t="s">
        <v>418</v>
      </c>
      <c r="C382" s="108">
        <v>8</v>
      </c>
      <c r="D382" s="135" t="s">
        <v>149</v>
      </c>
      <c r="E382" s="107">
        <v>3000</v>
      </c>
      <c r="F382" s="136">
        <f t="shared" ref="F382:F385" si="4">+C382*E382</f>
        <v>24000</v>
      </c>
      <c r="N382" s="27"/>
    </row>
    <row r="383" spans="1:14" x14ac:dyDescent="0.35">
      <c r="A383" s="138"/>
      <c r="B383" s="144" t="s">
        <v>429</v>
      </c>
      <c r="C383" s="108">
        <v>8</v>
      </c>
      <c r="D383" s="135" t="s">
        <v>149</v>
      </c>
      <c r="E383" s="107">
        <v>2500</v>
      </c>
      <c r="F383" s="136">
        <f t="shared" si="4"/>
        <v>20000</v>
      </c>
      <c r="N383" s="27"/>
    </row>
    <row r="384" spans="1:14" x14ac:dyDescent="0.35">
      <c r="A384" s="138"/>
      <c r="B384" s="144" t="s">
        <v>419</v>
      </c>
      <c r="C384" s="108">
        <v>3</v>
      </c>
      <c r="D384" s="135" t="s">
        <v>149</v>
      </c>
      <c r="E384" s="107">
        <v>3000</v>
      </c>
      <c r="F384" s="136">
        <f t="shared" si="4"/>
        <v>9000</v>
      </c>
      <c r="N384" s="27"/>
    </row>
    <row r="385" spans="1:14" x14ac:dyDescent="0.35">
      <c r="A385" s="138"/>
      <c r="B385" s="144" t="s">
        <v>420</v>
      </c>
      <c r="C385" s="108">
        <v>8</v>
      </c>
      <c r="D385" s="135" t="s">
        <v>149</v>
      </c>
      <c r="E385" s="107">
        <v>500</v>
      </c>
      <c r="F385" s="136">
        <f t="shared" si="4"/>
        <v>4000</v>
      </c>
      <c r="N385" s="27"/>
    </row>
    <row r="386" spans="1:14" x14ac:dyDescent="0.35">
      <c r="N386" s="27"/>
    </row>
    <row r="387" spans="1:14" x14ac:dyDescent="0.35">
      <c r="A387" s="63" t="s">
        <v>16</v>
      </c>
      <c r="F387" s="109"/>
      <c r="N387" s="27"/>
    </row>
    <row r="388" spans="1:14" x14ac:dyDescent="0.35">
      <c r="N388" s="27"/>
    </row>
    <row r="389" spans="1:14" ht="13.15" thickBot="1" x14ac:dyDescent="0.4">
      <c r="B389" s="43" t="s">
        <v>150</v>
      </c>
      <c r="F389" s="110">
        <f>SUM(F334:F387)</f>
        <v>232590.05000000002</v>
      </c>
      <c r="N389" s="27"/>
    </row>
    <row r="390" spans="1:14" ht="13.15" thickTop="1" x14ac:dyDescent="0.35">
      <c r="N390" s="27"/>
    </row>
    <row r="391" spans="1:14" x14ac:dyDescent="0.35">
      <c r="A391" s="111" t="s">
        <v>242</v>
      </c>
      <c r="B391" s="43" t="s">
        <v>243</v>
      </c>
      <c r="N391" s="27"/>
    </row>
    <row r="392" spans="1:14" x14ac:dyDescent="0.35">
      <c r="N392" s="27"/>
    </row>
    <row r="393" spans="1:14" x14ac:dyDescent="0.35">
      <c r="B393" s="43" t="s">
        <v>244</v>
      </c>
      <c r="C393" s="108">
        <v>44</v>
      </c>
      <c r="D393" s="42" t="s">
        <v>154</v>
      </c>
      <c r="E393" s="38">
        <v>385</v>
      </c>
      <c r="F393" s="34">
        <f t="shared" ref="F393:F401" si="5">+C393*E393</f>
        <v>16940</v>
      </c>
      <c r="N393" s="27"/>
    </row>
    <row r="394" spans="1:14" x14ac:dyDescent="0.35">
      <c r="B394" s="43" t="s">
        <v>245</v>
      </c>
      <c r="C394" s="37">
        <v>4</v>
      </c>
      <c r="D394" s="42" t="s">
        <v>154</v>
      </c>
      <c r="E394" s="38">
        <v>595</v>
      </c>
      <c r="F394" s="34">
        <f t="shared" si="5"/>
        <v>2380</v>
      </c>
      <c r="N394" s="27"/>
    </row>
    <row r="395" spans="1:14" x14ac:dyDescent="0.35">
      <c r="B395" s="43" t="s">
        <v>304</v>
      </c>
      <c r="C395" s="37">
        <v>10</v>
      </c>
      <c r="D395" s="42" t="s">
        <v>246</v>
      </c>
      <c r="E395" s="38">
        <v>450</v>
      </c>
      <c r="F395" s="34">
        <f t="shared" si="5"/>
        <v>4500</v>
      </c>
      <c r="N395" s="27"/>
    </row>
    <row r="396" spans="1:14" x14ac:dyDescent="0.35">
      <c r="B396" s="43" t="s">
        <v>247</v>
      </c>
      <c r="C396" s="37">
        <v>2</v>
      </c>
      <c r="D396" s="42" t="s">
        <v>154</v>
      </c>
      <c r="E396" s="38">
        <v>240</v>
      </c>
      <c r="F396" s="34">
        <f t="shared" si="5"/>
        <v>480</v>
      </c>
      <c r="N396" s="27"/>
    </row>
    <row r="397" spans="1:14" x14ac:dyDescent="0.35">
      <c r="B397" s="43" t="s">
        <v>248</v>
      </c>
      <c r="C397" s="37">
        <v>10</v>
      </c>
      <c r="D397" s="42" t="s">
        <v>246</v>
      </c>
      <c r="E397" s="38">
        <v>275</v>
      </c>
      <c r="F397" s="34">
        <f t="shared" si="5"/>
        <v>2750</v>
      </c>
      <c r="N397" s="27"/>
    </row>
    <row r="398" spans="1:14" x14ac:dyDescent="0.35">
      <c r="B398" s="43" t="s">
        <v>249</v>
      </c>
      <c r="C398" s="37">
        <v>2</v>
      </c>
      <c r="D398" s="42" t="s">
        <v>154</v>
      </c>
      <c r="E398" s="38">
        <v>240</v>
      </c>
      <c r="F398" s="34">
        <f t="shared" si="5"/>
        <v>480</v>
      </c>
      <c r="N398" s="27"/>
    </row>
    <row r="399" spans="1:14" x14ac:dyDescent="0.35">
      <c r="B399" s="43" t="s">
        <v>251</v>
      </c>
      <c r="C399" s="37">
        <v>20</v>
      </c>
      <c r="D399" s="42" t="s">
        <v>246</v>
      </c>
      <c r="E399" s="38">
        <v>325</v>
      </c>
      <c r="F399" s="34">
        <f t="shared" si="5"/>
        <v>6500</v>
      </c>
      <c r="N399" s="27"/>
    </row>
    <row r="400" spans="1:14" x14ac:dyDescent="0.35">
      <c r="B400" s="43" t="s">
        <v>249</v>
      </c>
      <c r="C400" s="37">
        <v>2</v>
      </c>
      <c r="D400" s="42" t="s">
        <v>154</v>
      </c>
      <c r="E400" s="38">
        <v>100</v>
      </c>
      <c r="F400" s="34">
        <f t="shared" si="5"/>
        <v>200</v>
      </c>
      <c r="N400" s="27"/>
    </row>
    <row r="401" spans="2:14" x14ac:dyDescent="0.35">
      <c r="B401" s="43" t="s">
        <v>252</v>
      </c>
      <c r="C401" s="37">
        <v>5</v>
      </c>
      <c r="D401" s="42" t="s">
        <v>250</v>
      </c>
      <c r="E401" s="38">
        <v>20</v>
      </c>
      <c r="F401" s="34">
        <f t="shared" si="5"/>
        <v>100</v>
      </c>
      <c r="N401" s="27"/>
    </row>
    <row r="402" spans="2:14" x14ac:dyDescent="0.35">
      <c r="B402" s="43" t="s">
        <v>249</v>
      </c>
      <c r="C402" s="37">
        <v>2</v>
      </c>
      <c r="D402" s="42" t="s">
        <v>154</v>
      </c>
      <c r="E402" s="38">
        <v>10</v>
      </c>
      <c r="F402" s="34" t="s">
        <v>156</v>
      </c>
      <c r="N402" s="27"/>
    </row>
    <row r="403" spans="2:14" x14ac:dyDescent="0.35">
      <c r="B403" s="43" t="s">
        <v>253</v>
      </c>
      <c r="C403" s="37">
        <v>20</v>
      </c>
      <c r="D403" s="42" t="s">
        <v>250</v>
      </c>
      <c r="E403" s="38">
        <v>50</v>
      </c>
      <c r="F403" s="34">
        <f t="shared" ref="F403:F407" si="6">+C403*E403</f>
        <v>1000</v>
      </c>
      <c r="N403" s="27"/>
    </row>
    <row r="404" spans="2:14" x14ac:dyDescent="0.35">
      <c r="B404" s="43" t="s">
        <v>249</v>
      </c>
      <c r="C404" s="37">
        <v>2</v>
      </c>
      <c r="D404" s="42" t="s">
        <v>154</v>
      </c>
      <c r="E404" s="38">
        <v>20</v>
      </c>
      <c r="F404" s="34">
        <f t="shared" si="6"/>
        <v>40</v>
      </c>
      <c r="N404" s="27"/>
    </row>
    <row r="405" spans="2:14" x14ac:dyDescent="0.35">
      <c r="B405" s="43" t="s">
        <v>254</v>
      </c>
      <c r="C405" s="37">
        <v>5</v>
      </c>
      <c r="D405" s="42" t="s">
        <v>250</v>
      </c>
      <c r="E405" s="38">
        <v>35</v>
      </c>
      <c r="F405" s="34">
        <f t="shared" si="6"/>
        <v>175</v>
      </c>
      <c r="N405" s="27"/>
    </row>
    <row r="406" spans="2:14" x14ac:dyDescent="0.35">
      <c r="B406" s="43" t="s">
        <v>255</v>
      </c>
      <c r="C406" s="37">
        <v>2</v>
      </c>
      <c r="D406" s="42" t="s">
        <v>154</v>
      </c>
      <c r="E406" s="38">
        <v>15</v>
      </c>
      <c r="F406" s="34">
        <f t="shared" si="6"/>
        <v>30</v>
      </c>
      <c r="N406" s="27"/>
    </row>
    <row r="407" spans="2:14" x14ac:dyDescent="0.35">
      <c r="B407" s="43" t="s">
        <v>256</v>
      </c>
      <c r="C407" s="108">
        <v>44</v>
      </c>
      <c r="D407" s="42" t="s">
        <v>250</v>
      </c>
      <c r="E407" s="38">
        <v>65</v>
      </c>
      <c r="F407" s="34">
        <f t="shared" si="6"/>
        <v>2860</v>
      </c>
      <c r="N407" s="27"/>
    </row>
    <row r="408" spans="2:14" x14ac:dyDescent="0.35">
      <c r="B408" s="43" t="s">
        <v>249</v>
      </c>
      <c r="C408" s="37">
        <v>2</v>
      </c>
      <c r="D408" s="42" t="s">
        <v>154</v>
      </c>
      <c r="E408" s="38">
        <v>50</v>
      </c>
      <c r="F408" s="34">
        <f t="shared" ref="F408:F434" si="7">+C408*E408</f>
        <v>100</v>
      </c>
      <c r="N408" s="27"/>
    </row>
    <row r="409" spans="2:14" x14ac:dyDescent="0.35">
      <c r="B409" s="43" t="s">
        <v>257</v>
      </c>
      <c r="C409" s="37">
        <v>1</v>
      </c>
      <c r="D409" s="42" t="s">
        <v>148</v>
      </c>
      <c r="E409" s="38">
        <v>5000</v>
      </c>
      <c r="F409" s="34">
        <f t="shared" ref="F409:F415" si="8">+C409*E409</f>
        <v>5000</v>
      </c>
      <c r="N409" s="27"/>
    </row>
    <row r="410" spans="2:14" x14ac:dyDescent="0.35">
      <c r="B410" s="43" t="s">
        <v>249</v>
      </c>
      <c r="C410" s="37">
        <v>2</v>
      </c>
      <c r="D410" s="42" t="s">
        <v>154</v>
      </c>
      <c r="E410" s="107">
        <v>150</v>
      </c>
      <c r="F410" s="34">
        <f t="shared" si="8"/>
        <v>300</v>
      </c>
      <c r="N410" s="27"/>
    </row>
    <row r="411" spans="2:14" x14ac:dyDescent="0.35">
      <c r="B411" s="43" t="s">
        <v>258</v>
      </c>
      <c r="C411" s="37">
        <v>1</v>
      </c>
      <c r="D411" s="42" t="s">
        <v>148</v>
      </c>
      <c r="E411" s="38">
        <v>2500</v>
      </c>
      <c r="F411" s="34">
        <f t="shared" si="8"/>
        <v>2500</v>
      </c>
      <c r="N411" s="27"/>
    </row>
    <row r="412" spans="2:14" x14ac:dyDescent="0.35">
      <c r="B412" s="43" t="s">
        <v>259</v>
      </c>
      <c r="C412" s="108">
        <v>44</v>
      </c>
      <c r="D412" s="42" t="s">
        <v>246</v>
      </c>
      <c r="E412" s="38">
        <v>100</v>
      </c>
      <c r="F412" s="34">
        <f t="shared" si="8"/>
        <v>4400</v>
      </c>
      <c r="N412" s="27"/>
    </row>
    <row r="413" spans="2:14" x14ac:dyDescent="0.35">
      <c r="B413" s="43" t="s">
        <v>260</v>
      </c>
      <c r="C413" s="37">
        <v>1</v>
      </c>
      <c r="D413" s="42" t="s">
        <v>148</v>
      </c>
      <c r="E413" s="38" t="s">
        <v>16</v>
      </c>
      <c r="F413" s="34" t="s">
        <v>217</v>
      </c>
      <c r="N413" s="27"/>
    </row>
    <row r="414" spans="2:14" x14ac:dyDescent="0.35">
      <c r="B414" s="43" t="s">
        <v>261</v>
      </c>
      <c r="C414" s="37">
        <v>1</v>
      </c>
      <c r="D414" s="42" t="s">
        <v>262</v>
      </c>
      <c r="E414" s="38">
        <v>17450</v>
      </c>
      <c r="F414" s="34">
        <f t="shared" si="8"/>
        <v>17450</v>
      </c>
      <c r="N414" s="27"/>
    </row>
    <row r="415" spans="2:14" x14ac:dyDescent="0.35">
      <c r="B415" s="43" t="s">
        <v>263</v>
      </c>
      <c r="C415" s="37">
        <v>1</v>
      </c>
      <c r="D415" s="42" t="s">
        <v>148</v>
      </c>
      <c r="E415" s="38">
        <v>1995</v>
      </c>
      <c r="F415" s="34">
        <f t="shared" si="8"/>
        <v>1995</v>
      </c>
      <c r="N415" s="27"/>
    </row>
    <row r="416" spans="2:14" x14ac:dyDescent="0.35">
      <c r="B416" s="43" t="s">
        <v>264</v>
      </c>
      <c r="C416" s="37">
        <v>1</v>
      </c>
      <c r="D416" s="42" t="s">
        <v>148</v>
      </c>
      <c r="E416" s="38">
        <v>1895</v>
      </c>
      <c r="F416" s="34">
        <f t="shared" si="7"/>
        <v>1895</v>
      </c>
      <c r="N416" s="27"/>
    </row>
    <row r="417" spans="1:14" x14ac:dyDescent="0.35">
      <c r="B417" s="43" t="s">
        <v>265</v>
      </c>
      <c r="C417" s="37">
        <v>1</v>
      </c>
      <c r="D417" s="42" t="s">
        <v>148</v>
      </c>
      <c r="E417" s="38">
        <v>1250</v>
      </c>
      <c r="F417" s="34">
        <f t="shared" si="7"/>
        <v>1250</v>
      </c>
      <c r="N417" s="27"/>
    </row>
    <row r="418" spans="1:14" x14ac:dyDescent="0.35">
      <c r="B418" s="43" t="s">
        <v>266</v>
      </c>
      <c r="C418" s="37">
        <v>1</v>
      </c>
      <c r="D418" s="42" t="s">
        <v>154</v>
      </c>
      <c r="E418" s="38">
        <v>1500</v>
      </c>
      <c r="F418" s="34">
        <f t="shared" si="7"/>
        <v>1500</v>
      </c>
      <c r="N418" s="27"/>
    </row>
    <row r="419" spans="1:14" ht="23.25" x14ac:dyDescent="0.35">
      <c r="B419" s="43" t="s">
        <v>267</v>
      </c>
      <c r="C419" s="37">
        <v>1</v>
      </c>
      <c r="D419" s="42" t="s">
        <v>262</v>
      </c>
      <c r="E419" s="38" t="s">
        <v>16</v>
      </c>
      <c r="F419" s="112" t="s">
        <v>305</v>
      </c>
      <c r="N419" s="27"/>
    </row>
    <row r="420" spans="1:14" x14ac:dyDescent="0.35">
      <c r="A420" s="63" t="s">
        <v>147</v>
      </c>
      <c r="B420" s="43" t="s">
        <v>268</v>
      </c>
      <c r="C420" s="37">
        <v>6</v>
      </c>
      <c r="D420" s="42" t="s">
        <v>269</v>
      </c>
      <c r="E420" s="107">
        <v>500</v>
      </c>
      <c r="F420" s="34">
        <f t="shared" si="7"/>
        <v>3000</v>
      </c>
      <c r="N420" s="27"/>
    </row>
    <row r="421" spans="1:14" x14ac:dyDescent="0.35">
      <c r="A421" s="63" t="s">
        <v>147</v>
      </c>
      <c r="B421" s="43" t="s">
        <v>270</v>
      </c>
      <c r="C421" s="37">
        <v>3</v>
      </c>
      <c r="D421" s="42" t="s">
        <v>154</v>
      </c>
      <c r="E421" s="38">
        <v>220</v>
      </c>
      <c r="F421" s="34">
        <f t="shared" si="7"/>
        <v>660</v>
      </c>
      <c r="N421" s="27"/>
    </row>
    <row r="422" spans="1:14" x14ac:dyDescent="0.35">
      <c r="A422" s="63" t="s">
        <v>147</v>
      </c>
      <c r="B422" s="43" t="s">
        <v>249</v>
      </c>
      <c r="C422" s="37">
        <v>3</v>
      </c>
      <c r="D422" s="42" t="s">
        <v>154</v>
      </c>
      <c r="E422" s="38">
        <v>75</v>
      </c>
      <c r="F422" s="34">
        <f t="shared" si="7"/>
        <v>225</v>
      </c>
      <c r="N422" s="27"/>
    </row>
    <row r="423" spans="1:14" x14ac:dyDescent="0.35">
      <c r="A423" s="63" t="s">
        <v>147</v>
      </c>
      <c r="B423" s="43" t="s">
        <v>271</v>
      </c>
      <c r="C423" s="37">
        <v>1</v>
      </c>
      <c r="D423" s="42" t="s">
        <v>148</v>
      </c>
      <c r="E423" s="38">
        <v>500</v>
      </c>
      <c r="F423" s="34">
        <f t="shared" si="7"/>
        <v>500</v>
      </c>
      <c r="N423" s="27"/>
    </row>
    <row r="424" spans="1:14" x14ac:dyDescent="0.35">
      <c r="A424" s="63" t="s">
        <v>147</v>
      </c>
      <c r="B424" s="43" t="s">
        <v>272</v>
      </c>
      <c r="C424" s="37">
        <v>1</v>
      </c>
      <c r="D424" s="42" t="s">
        <v>148</v>
      </c>
      <c r="E424" s="38">
        <v>1500</v>
      </c>
      <c r="F424" s="34">
        <f t="shared" si="7"/>
        <v>1500</v>
      </c>
      <c r="N424" s="27"/>
    </row>
    <row r="425" spans="1:14" x14ac:dyDescent="0.35">
      <c r="A425" s="63" t="s">
        <v>147</v>
      </c>
      <c r="B425" s="43" t="s">
        <v>273</v>
      </c>
      <c r="C425" s="37">
        <v>1</v>
      </c>
      <c r="D425" s="42" t="s">
        <v>148</v>
      </c>
      <c r="E425" s="38">
        <v>3000</v>
      </c>
      <c r="F425" s="34">
        <f t="shared" si="7"/>
        <v>3000</v>
      </c>
      <c r="N425" s="27"/>
    </row>
    <row r="426" spans="1:14" x14ac:dyDescent="0.35">
      <c r="A426" s="63" t="s">
        <v>147</v>
      </c>
      <c r="B426" s="43" t="s">
        <v>274</v>
      </c>
      <c r="D426" s="42" t="s">
        <v>148</v>
      </c>
      <c r="E426" s="38" t="s">
        <v>16</v>
      </c>
      <c r="F426" s="34" t="s">
        <v>217</v>
      </c>
      <c r="N426" s="27"/>
    </row>
    <row r="427" spans="1:14" x14ac:dyDescent="0.35">
      <c r="A427" s="63" t="s">
        <v>147</v>
      </c>
      <c r="B427" s="43" t="s">
        <v>275</v>
      </c>
      <c r="D427" s="42" t="s">
        <v>148</v>
      </c>
      <c r="E427" s="38" t="s">
        <v>16</v>
      </c>
      <c r="F427" s="34" t="s">
        <v>217</v>
      </c>
      <c r="N427" s="27"/>
    </row>
    <row r="428" spans="1:14" x14ac:dyDescent="0.35">
      <c r="A428" s="63" t="s">
        <v>147</v>
      </c>
      <c r="B428" s="43" t="s">
        <v>350</v>
      </c>
      <c r="C428" s="37">
        <v>1</v>
      </c>
      <c r="D428" s="42" t="s">
        <v>148</v>
      </c>
      <c r="E428" s="107">
        <v>9000</v>
      </c>
      <c r="F428" s="34">
        <f t="shared" si="7"/>
        <v>9000</v>
      </c>
      <c r="N428" s="27"/>
    </row>
    <row r="429" spans="1:14" x14ac:dyDescent="0.35">
      <c r="B429" s="115" t="s">
        <v>255</v>
      </c>
      <c r="C429" s="37">
        <v>1</v>
      </c>
      <c r="D429" s="42" t="s">
        <v>148</v>
      </c>
      <c r="E429" s="38">
        <v>300</v>
      </c>
      <c r="F429" s="34">
        <f t="shared" si="7"/>
        <v>300</v>
      </c>
      <c r="N429" s="27"/>
    </row>
    <row r="430" spans="1:14" x14ac:dyDescent="0.35">
      <c r="B430" s="115" t="s">
        <v>276</v>
      </c>
      <c r="C430" s="37">
        <v>1</v>
      </c>
      <c r="D430" s="42" t="s">
        <v>148</v>
      </c>
      <c r="E430" s="38">
        <v>300</v>
      </c>
      <c r="F430" s="34">
        <f t="shared" si="7"/>
        <v>300</v>
      </c>
      <c r="N430" s="27"/>
    </row>
    <row r="431" spans="1:14" x14ac:dyDescent="0.35">
      <c r="B431" s="115" t="s">
        <v>277</v>
      </c>
      <c r="C431" s="37">
        <v>1</v>
      </c>
      <c r="D431" s="42" t="s">
        <v>148</v>
      </c>
      <c r="E431" s="38">
        <v>2000</v>
      </c>
      <c r="F431" s="34">
        <f t="shared" si="7"/>
        <v>2000</v>
      </c>
      <c r="N431" s="27"/>
    </row>
    <row r="432" spans="1:14" x14ac:dyDescent="0.35">
      <c r="A432" s="63" t="s">
        <v>147</v>
      </c>
      <c r="B432" s="43" t="s">
        <v>278</v>
      </c>
      <c r="C432" s="37">
        <v>1</v>
      </c>
      <c r="D432" s="42" t="s">
        <v>148</v>
      </c>
      <c r="E432" s="38">
        <v>2000</v>
      </c>
      <c r="F432" s="34">
        <f t="shared" si="7"/>
        <v>2000</v>
      </c>
      <c r="N432" s="27"/>
    </row>
    <row r="433" spans="1:14" x14ac:dyDescent="0.35">
      <c r="A433" s="63" t="s">
        <v>147</v>
      </c>
      <c r="B433" s="43" t="s">
        <v>279</v>
      </c>
      <c r="C433" s="37">
        <v>9</v>
      </c>
      <c r="D433" s="42" t="s">
        <v>154</v>
      </c>
      <c r="E433" s="38">
        <v>400</v>
      </c>
      <c r="F433" s="34">
        <f t="shared" si="7"/>
        <v>3600</v>
      </c>
      <c r="N433" s="27"/>
    </row>
    <row r="434" spans="1:14" x14ac:dyDescent="0.35">
      <c r="A434" s="63" t="s">
        <v>147</v>
      </c>
      <c r="B434" s="43" t="s">
        <v>280</v>
      </c>
      <c r="C434" s="108">
        <v>44</v>
      </c>
      <c r="D434" s="42" t="s">
        <v>246</v>
      </c>
      <c r="E434" s="107">
        <v>1350</v>
      </c>
      <c r="F434" s="109">
        <f t="shared" si="7"/>
        <v>59400</v>
      </c>
      <c r="N434" s="27"/>
    </row>
    <row r="435" spans="1:14" x14ac:dyDescent="0.35">
      <c r="N435" s="27"/>
    </row>
    <row r="436" spans="1:14" ht="13.15" thickBot="1" x14ac:dyDescent="0.4">
      <c r="F436" s="110">
        <f>SUM(F391:F434)</f>
        <v>160310</v>
      </c>
      <c r="N436" s="27"/>
    </row>
    <row r="437" spans="1:14" ht="13.15" thickTop="1" x14ac:dyDescent="0.35">
      <c r="N437" s="27"/>
    </row>
    <row r="438" spans="1:14" x14ac:dyDescent="0.35">
      <c r="N438" s="27"/>
    </row>
    <row r="439" spans="1:14" x14ac:dyDescent="0.35">
      <c r="B439" s="43" t="s">
        <v>281</v>
      </c>
      <c r="N439" s="27"/>
    </row>
    <row r="440" spans="1:14" x14ac:dyDescent="0.35">
      <c r="N440" s="27"/>
    </row>
    <row r="441" spans="1:14" x14ac:dyDescent="0.35">
      <c r="B441" s="129" t="s">
        <v>282</v>
      </c>
      <c r="N441" s="27"/>
    </row>
    <row r="442" spans="1:14" x14ac:dyDescent="0.35">
      <c r="B442" s="43" t="s">
        <v>283</v>
      </c>
      <c r="C442" s="38">
        <v>44</v>
      </c>
      <c r="D442" s="42" t="s">
        <v>284</v>
      </c>
      <c r="N442" s="27"/>
    </row>
    <row r="443" spans="1:14" ht="23.25" x14ac:dyDescent="0.35">
      <c r="B443" s="43" t="s">
        <v>285</v>
      </c>
      <c r="C443" s="38">
        <v>44</v>
      </c>
      <c r="D443" s="42" t="s">
        <v>284</v>
      </c>
      <c r="N443" s="27"/>
    </row>
    <row r="444" spans="1:14" x14ac:dyDescent="0.35">
      <c r="B444" s="43" t="s">
        <v>286</v>
      </c>
      <c r="C444" s="38">
        <v>44</v>
      </c>
      <c r="D444" s="42" t="s">
        <v>284</v>
      </c>
      <c r="N444" s="27"/>
    </row>
    <row r="445" spans="1:14" x14ac:dyDescent="0.35">
      <c r="B445" s="43" t="s">
        <v>287</v>
      </c>
      <c r="C445" s="38">
        <v>49</v>
      </c>
      <c r="D445" s="42" t="s">
        <v>284</v>
      </c>
      <c r="N445" s="27"/>
    </row>
    <row r="446" spans="1:14" x14ac:dyDescent="0.35">
      <c r="B446" s="43" t="s">
        <v>288</v>
      </c>
      <c r="C446" s="38">
        <v>49</v>
      </c>
      <c r="D446" s="42" t="s">
        <v>284</v>
      </c>
      <c r="N446" s="27"/>
    </row>
    <row r="447" spans="1:14" x14ac:dyDescent="0.35">
      <c r="B447" s="43" t="s">
        <v>289</v>
      </c>
      <c r="C447" s="130" t="s">
        <v>290</v>
      </c>
      <c r="N447" s="27"/>
    </row>
    <row r="448" spans="1:14" x14ac:dyDescent="0.35">
      <c r="C448" s="38"/>
      <c r="N448" s="27"/>
    </row>
    <row r="449" spans="2:14" ht="23.25" x14ac:dyDescent="0.35">
      <c r="B449" s="43" t="s">
        <v>291</v>
      </c>
      <c r="C449" s="38"/>
      <c r="N449" s="27"/>
    </row>
    <row r="450" spans="2:14" x14ac:dyDescent="0.35">
      <c r="N450" s="27"/>
    </row>
    <row r="451" spans="2:14" ht="46.5" x14ac:dyDescent="0.35">
      <c r="B451" s="43" t="s">
        <v>409</v>
      </c>
      <c r="C451" s="131" t="s">
        <v>290</v>
      </c>
      <c r="N451" s="27"/>
    </row>
    <row r="452" spans="2:14" x14ac:dyDescent="0.35">
      <c r="N452" s="27"/>
    </row>
    <row r="453" spans="2:14" ht="34.9" x14ac:dyDescent="0.35">
      <c r="B453" s="43" t="s">
        <v>410</v>
      </c>
      <c r="C453" s="131" t="s">
        <v>290</v>
      </c>
      <c r="N453" s="27"/>
    </row>
    <row r="454" spans="2:14" x14ac:dyDescent="0.35">
      <c r="N454" s="27"/>
    </row>
    <row r="455" spans="2:14" x14ac:dyDescent="0.35">
      <c r="B455" s="129" t="s">
        <v>292</v>
      </c>
      <c r="C455" s="132">
        <v>0.2</v>
      </c>
      <c r="N455" s="27"/>
    </row>
    <row r="456" spans="2:14" x14ac:dyDescent="0.35">
      <c r="N456" s="27"/>
    </row>
    <row r="457" spans="2:14" ht="23.25" x14ac:dyDescent="0.35">
      <c r="B457" s="129" t="s">
        <v>293</v>
      </c>
      <c r="C457" s="132">
        <v>0.2</v>
      </c>
      <c r="N457" s="27"/>
    </row>
    <row r="458" spans="2:14" x14ac:dyDescent="0.35">
      <c r="N458" s="27"/>
    </row>
    <row r="459" spans="2:14" x14ac:dyDescent="0.35">
      <c r="N459" s="27"/>
    </row>
    <row r="460" spans="2:14" x14ac:dyDescent="0.35">
      <c r="N460" s="27"/>
    </row>
    <row r="461" spans="2:14" x14ac:dyDescent="0.35">
      <c r="N461" s="27"/>
    </row>
    <row r="462" spans="2:14" x14ac:dyDescent="0.35">
      <c r="N462" s="27"/>
    </row>
    <row r="463" spans="2:14" x14ac:dyDescent="0.35">
      <c r="N463" s="27"/>
    </row>
    <row r="464" spans="2:14" x14ac:dyDescent="0.35">
      <c r="N464" s="27"/>
    </row>
    <row r="465" spans="14:14" x14ac:dyDescent="0.35">
      <c r="N465" s="27"/>
    </row>
    <row r="466" spans="14:14" x14ac:dyDescent="0.35">
      <c r="N466" s="27"/>
    </row>
    <row r="467" spans="14:14" x14ac:dyDescent="0.35">
      <c r="N467" s="27"/>
    </row>
    <row r="468" spans="14:14" x14ac:dyDescent="0.35">
      <c r="N468" s="27"/>
    </row>
    <row r="469" spans="14:14" x14ac:dyDescent="0.35">
      <c r="N469" s="27"/>
    </row>
    <row r="470" spans="14:14" x14ac:dyDescent="0.35">
      <c r="N470" s="27"/>
    </row>
    <row r="471" spans="14:14" x14ac:dyDescent="0.35">
      <c r="N471" s="27"/>
    </row>
    <row r="472" spans="14:14" x14ac:dyDescent="0.35">
      <c r="N472" s="27"/>
    </row>
    <row r="473" spans="14:14" x14ac:dyDescent="0.35">
      <c r="N473" s="27"/>
    </row>
    <row r="474" spans="14:14" x14ac:dyDescent="0.35">
      <c r="N474" s="27"/>
    </row>
    <row r="475" spans="14:14" x14ac:dyDescent="0.35">
      <c r="N475" s="27"/>
    </row>
    <row r="476" spans="14:14" x14ac:dyDescent="0.35">
      <c r="N476" s="27"/>
    </row>
    <row r="477" spans="14:14" x14ac:dyDescent="0.35">
      <c r="N477" s="27"/>
    </row>
    <row r="478" spans="14:14" x14ac:dyDescent="0.35">
      <c r="N478" s="27"/>
    </row>
    <row r="479" spans="14:14" x14ac:dyDescent="0.35">
      <c r="N479" s="27"/>
    </row>
    <row r="480" spans="14:14" x14ac:dyDescent="0.35">
      <c r="N480" s="27"/>
    </row>
    <row r="481" spans="14:14" x14ac:dyDescent="0.35">
      <c r="N481" s="27"/>
    </row>
    <row r="482" spans="14:14" x14ac:dyDescent="0.35">
      <c r="N482" s="27"/>
    </row>
    <row r="483" spans="14:14" x14ac:dyDescent="0.35">
      <c r="N483" s="27"/>
    </row>
    <row r="484" spans="14:14" x14ac:dyDescent="0.35">
      <c r="N484" s="27"/>
    </row>
    <row r="485" spans="14:14" x14ac:dyDescent="0.35">
      <c r="N485" s="27"/>
    </row>
    <row r="486" spans="14:14" x14ac:dyDescent="0.35">
      <c r="N486" s="27"/>
    </row>
    <row r="487" spans="14:14" x14ac:dyDescent="0.35">
      <c r="N487" s="27"/>
    </row>
    <row r="488" spans="14:14" x14ac:dyDescent="0.35">
      <c r="N488" s="27"/>
    </row>
    <row r="489" spans="14:14" x14ac:dyDescent="0.35">
      <c r="N489" s="27"/>
    </row>
    <row r="490" spans="14:14" x14ac:dyDescent="0.35">
      <c r="N490" s="27"/>
    </row>
    <row r="491" spans="14:14" x14ac:dyDescent="0.35">
      <c r="N491" s="27"/>
    </row>
    <row r="492" spans="14:14" x14ac:dyDescent="0.35">
      <c r="N492" s="27"/>
    </row>
    <row r="493" spans="14:14" x14ac:dyDescent="0.35">
      <c r="N493" s="27"/>
    </row>
  </sheetData>
  <phoneticPr fontId="0" type="noConversion"/>
  <pageMargins left="0.74803149606299213" right="0.74803149606299213" top="0.61458333333333337" bottom="0.98425196850393704" header="0.51181102362204722" footer="0.51181102362204722"/>
  <pageSetup paperSize="9" scale="94" fitToHeight="0" orientation="portrait" r:id="rId1"/>
  <headerFooter alignWithMargins="0">
    <oddFooter>&amp;L&amp;8File ref:&amp;F&amp;C&amp;P of &amp;N&amp;R
Document Revision: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66"/>
  <sheetViews>
    <sheetView topLeftCell="A8" zoomScaleNormal="100" zoomScaleSheetLayoutView="102" workbookViewId="0">
      <selection activeCell="K29" sqref="K29"/>
    </sheetView>
  </sheetViews>
  <sheetFormatPr defaultRowHeight="12.75" x14ac:dyDescent="0.35"/>
  <cols>
    <col min="1" max="1" width="14.59765625" customWidth="1"/>
    <col min="4" max="4" width="10.1328125" bestFit="1" customWidth="1"/>
    <col min="9" max="9" width="7.3984375" customWidth="1"/>
  </cols>
  <sheetData>
    <row r="1" spans="1:9" x14ac:dyDescent="0.35">
      <c r="B1" s="27" t="s">
        <v>294</v>
      </c>
    </row>
    <row r="7" spans="1:9" ht="33.75" customHeight="1" x14ac:dyDescent="0.35"/>
    <row r="8" spans="1:9" ht="7.5" customHeight="1" x14ac:dyDescent="0.35">
      <c r="B8" s="2"/>
      <c r="C8" s="2"/>
      <c r="D8" s="2"/>
      <c r="E8" s="2"/>
      <c r="F8" s="2"/>
      <c r="G8" s="2"/>
      <c r="H8" s="2"/>
      <c r="I8" s="2"/>
    </row>
    <row r="9" spans="1:9" ht="82.5" x14ac:dyDescent="0.6">
      <c r="A9" s="14" t="s">
        <v>295</v>
      </c>
      <c r="B9" s="7"/>
      <c r="C9" s="7"/>
      <c r="D9" s="7"/>
      <c r="E9" s="7"/>
      <c r="F9" s="7"/>
      <c r="G9" s="7"/>
      <c r="H9" s="7"/>
      <c r="I9" s="7"/>
    </row>
    <row r="10" spans="1:9" ht="8.25" customHeight="1" x14ac:dyDescent="0.4">
      <c r="A10" s="5"/>
      <c r="B10" s="7"/>
      <c r="C10" s="7"/>
      <c r="D10" s="7"/>
      <c r="E10" s="7"/>
      <c r="F10" s="7"/>
      <c r="G10" s="7"/>
      <c r="H10" s="7"/>
      <c r="I10" s="7"/>
    </row>
    <row r="11" spans="1:9" ht="15" x14ac:dyDescent="0.4">
      <c r="B11" s="7"/>
      <c r="C11" s="7"/>
      <c r="D11" s="7"/>
      <c r="E11" s="7"/>
      <c r="F11" s="7"/>
      <c r="G11" s="7"/>
      <c r="H11" s="7"/>
      <c r="I11" s="7"/>
    </row>
    <row r="12" spans="1:9" ht="8.25" customHeight="1" x14ac:dyDescent="0.4">
      <c r="A12" s="7"/>
      <c r="B12" s="7"/>
      <c r="C12" s="7"/>
      <c r="D12" s="7"/>
      <c r="E12" s="7"/>
      <c r="F12" s="7"/>
      <c r="G12" s="7"/>
      <c r="H12" s="7"/>
      <c r="I12" s="7"/>
    </row>
    <row r="13" spans="1:9" ht="15" x14ac:dyDescent="0.4">
      <c r="A13" s="15" t="s">
        <v>296</v>
      </c>
      <c r="B13" s="7"/>
      <c r="C13" s="7"/>
      <c r="D13" s="16"/>
      <c r="E13" s="7"/>
      <c r="F13" s="7"/>
      <c r="G13" s="7"/>
      <c r="H13" s="7"/>
      <c r="I13" s="7"/>
    </row>
    <row r="14" spans="1:9" ht="16.5" customHeight="1" x14ac:dyDescent="0.4">
      <c r="A14" s="7"/>
      <c r="B14" s="7"/>
      <c r="C14" s="7"/>
      <c r="D14" s="10"/>
      <c r="E14" s="7"/>
      <c r="F14" s="7"/>
      <c r="G14" s="7"/>
      <c r="H14" s="7"/>
      <c r="I14" s="7"/>
    </row>
    <row r="15" spans="1:9" ht="13.15" x14ac:dyDescent="0.4">
      <c r="A15" s="26" t="s">
        <v>360</v>
      </c>
      <c r="D15" s="10"/>
    </row>
    <row r="16" spans="1:9" x14ac:dyDescent="0.35">
      <c r="A16" s="27"/>
    </row>
    <row r="17" spans="1:6" x14ac:dyDescent="0.35">
      <c r="A17" s="157" t="s">
        <v>440</v>
      </c>
      <c r="B17" s="157"/>
      <c r="C17" s="157"/>
      <c r="D17" s="157"/>
      <c r="E17" s="157"/>
      <c r="F17" s="157"/>
    </row>
    <row r="19" spans="1:6" x14ac:dyDescent="0.35">
      <c r="A19" s="24" t="s">
        <v>2</v>
      </c>
    </row>
    <row r="20" spans="1:6" x14ac:dyDescent="0.35">
      <c r="A20" s="24" t="s">
        <v>3</v>
      </c>
    </row>
    <row r="21" spans="1:6" x14ac:dyDescent="0.35">
      <c r="A21" s="24" t="s">
        <v>4</v>
      </c>
    </row>
    <row r="22" spans="1:6" x14ac:dyDescent="0.35">
      <c r="A22" s="24" t="s">
        <v>5</v>
      </c>
    </row>
    <row r="23" spans="1:6" x14ac:dyDescent="0.35">
      <c r="A23" s="24" t="s">
        <v>6</v>
      </c>
    </row>
    <row r="24" spans="1:6" x14ac:dyDescent="0.35">
      <c r="A24" s="24"/>
    </row>
    <row r="25" spans="1:6" x14ac:dyDescent="0.35">
      <c r="A25" s="24" t="s">
        <v>297</v>
      </c>
    </row>
    <row r="26" spans="1:6" x14ac:dyDescent="0.35">
      <c r="A26" s="24" t="s">
        <v>298</v>
      </c>
    </row>
    <row r="27" spans="1:6" x14ac:dyDescent="0.35">
      <c r="A27" s="24" t="s">
        <v>299</v>
      </c>
    </row>
    <row r="28" spans="1:6" x14ac:dyDescent="0.35">
      <c r="A28" s="24" t="s">
        <v>300</v>
      </c>
    </row>
    <row r="66" spans="4:4" x14ac:dyDescent="0.35">
      <c r="D66" s="27" t="s">
        <v>301</v>
      </c>
    </row>
  </sheetData>
  <printOptions horizontalCentered="1"/>
  <pageMargins left="0.74803149606299213" right="0.74803149606299213" top="0.51181102362204722" bottom="0.98425196850393704" header="0.51181102362204722" footer="0.51181102362204722"/>
  <pageSetup paperSize="9" scale="93" fitToHeight="0" orientation="portrait" r:id="rId1"/>
  <headerFooter alignWithMargins="0">
    <oddFooter>&amp;L&amp;8File ref:&amp;F&amp;C&amp;P of &amp;N&amp;R
Document Revision: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election activeCell="A4" sqref="A4"/>
    </sheetView>
  </sheetViews>
  <sheetFormatPr defaultRowHeight="12.75" x14ac:dyDescent="0.35"/>
  <sheetData/>
  <phoneticPr fontId="0" type="noConversion"/>
  <printOptions gridLines="1" gridLinesSet="0"/>
  <pageMargins left="0.75" right="0.75" top="1" bottom="1" header="0.5" footer="0.5"/>
  <pageSetup paperSize="9" orientation="portrait" r:id="rId1"/>
  <headerFooter alignWithMargins="0">
    <oddHeader>&amp;A</oddHead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x14ac:dyDescent="0.35"/>
  <sheetData/>
  <phoneticPr fontId="0" type="noConversion"/>
  <printOptions gridLines="1" gridLinesSet="0"/>
  <pageMargins left="0.75" right="0.75" top="1" bottom="1" header="0.5" footer="0.5"/>
  <pageSetup paperSize="9" orientation="portrait" r:id="rId1"/>
  <headerFooter alignWithMargins="0">
    <oddHeader>&amp;A</oddHead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2.75" x14ac:dyDescent="0.35"/>
  <sheetData/>
  <phoneticPr fontId="0" type="noConversion"/>
  <printOptions gridLines="1" gridLinesSet="0"/>
  <pageMargins left="0.75" right="0.75" top="1" bottom="1" header="0.5" footer="0.5"/>
  <pageSetup paperSize="9" orientation="portrait" horizontalDpi="4294967294" r:id="rId1"/>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2.75" x14ac:dyDescent="0.35"/>
  <sheetData/>
  <phoneticPr fontId="0" type="noConversion"/>
  <printOptions gridLines="1" gridLinesSet="0"/>
  <pageMargins left="0.75" right="0.75" top="1" bottom="1" header="0.5" footer="0.5"/>
  <pageSetup paperSize="9" orientation="portrait" horizontalDpi="4294967294" r:id="rId1"/>
  <headerFooter alignWithMargins="0">
    <oddHeader>&amp;A</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RowHeight="12.75" x14ac:dyDescent="0.35"/>
  <sheetData/>
  <phoneticPr fontId="0" type="noConversion"/>
  <printOptions gridLines="1" gridLinesSet="0"/>
  <pageMargins left="0.75" right="0.75" top="1" bottom="1" header="0.5" footer="0.5"/>
  <pageSetup paperSize="9" orientation="portrait" horizontalDpi="4294967294" r:id="rId1"/>
  <headerFooter alignWithMargins="0">
    <oddHeader>&amp;A</oddHeader>
    <oddFooter>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election activeCell="B39" sqref="B39"/>
    </sheetView>
  </sheetViews>
  <sheetFormatPr defaultRowHeight="12.75"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68870767DFF914DB558FDA33BD714EA" ma:contentTypeVersion="19" ma:contentTypeDescription="Create a new document." ma:contentTypeScope="" ma:versionID="e44249ee75d34ea20d8e365cdfb982ac">
  <xsd:schema xmlns:xsd="http://www.w3.org/2001/XMLSchema" xmlns:xs="http://www.w3.org/2001/XMLSchema" xmlns:p="http://schemas.microsoft.com/office/2006/metadata/properties" xmlns:ns2="2a350759-b811-47a2-b5b9-e3b5056c3d9f" xmlns:ns3="c63d02ca-390a-4ffd-a6e7-796d2cb7a30b" targetNamespace="http://schemas.microsoft.com/office/2006/metadata/properties" ma:root="true" ma:fieldsID="28736bfa47c6e3a9c904c6ecfcf88b8a" ns2:_="" ns3:_="">
    <xsd:import namespace="2a350759-b811-47a2-b5b9-e3b5056c3d9f"/>
    <xsd:import namespace="c63d02ca-390a-4ffd-a6e7-796d2cb7a30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350759-b811-47a2-b5b9-e3b5056c3d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c4a667c-4bd3-490e-8a7c-ddd8a84df1b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3d02ca-390a-4ffd-a6e7-796d2cb7a30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fc002d5-3419-4a9d-87f6-96af454f84ec}" ma:internalName="TaxCatchAll" ma:showField="CatchAllData" ma:web="c63d02ca-390a-4ffd-a6e7-796d2cb7a3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a350759-b811-47a2-b5b9-e3b5056c3d9f">
      <Terms xmlns="http://schemas.microsoft.com/office/infopath/2007/PartnerControls"/>
    </lcf76f155ced4ddcb4097134ff3c332f>
    <TaxCatchAll xmlns="c63d02ca-390a-4ffd-a6e7-796d2cb7a30b" xsi:nil="true"/>
  </documentManagement>
</p:properties>
</file>

<file path=customXml/itemProps1.xml><?xml version="1.0" encoding="utf-8"?>
<ds:datastoreItem xmlns:ds="http://schemas.openxmlformats.org/officeDocument/2006/customXml" ds:itemID="{4BD5E93C-2E0D-43E4-BF35-704BBD7879D8}"/>
</file>

<file path=customXml/itemProps2.xml><?xml version="1.0" encoding="utf-8"?>
<ds:datastoreItem xmlns:ds="http://schemas.openxmlformats.org/officeDocument/2006/customXml" ds:itemID="{FEAA0986-A5D9-4596-B09A-2CD34426F40E}"/>
</file>

<file path=customXml/itemProps3.xml><?xml version="1.0" encoding="utf-8"?>
<ds:datastoreItem xmlns:ds="http://schemas.openxmlformats.org/officeDocument/2006/customXml" ds:itemID="{50637AB3-22ED-43CB-8F77-55F8723FC0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vt:i4>
      </vt:variant>
    </vt:vector>
  </HeadingPairs>
  <TitlesOfParts>
    <vt:vector size="16" baseType="lpstr">
      <vt:lpstr>Cover Sheet</vt:lpstr>
      <vt:lpstr>Contents</vt:lpstr>
      <vt:lpstr>1 Exec Summary</vt:lpstr>
      <vt:lpstr>2 Basis</vt:lpstr>
      <vt:lpstr>3 SofW</vt:lpstr>
      <vt:lpstr>Appendix A</vt:lpstr>
      <vt:lpstr>Sheet11</vt:lpstr>
      <vt:lpstr>Sheet12</vt:lpstr>
      <vt:lpstr>Sheet14</vt:lpstr>
      <vt:lpstr>Sheet15</vt:lpstr>
      <vt:lpstr>Sheet16</vt:lpstr>
      <vt:lpstr>Sheet1</vt:lpstr>
      <vt:lpstr>a</vt:lpstr>
      <vt:lpstr>'3 SofW'!Print_Area</vt:lpstr>
      <vt:lpstr>'Appendix A'!Print_Area</vt:lpstr>
      <vt:lpstr>'3 SofW'!Print_Titles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Budget Estimate</dc:subject>
  <dc:creator>Simon Spokes</dc:creator>
  <cp:keywords/>
  <dc:description/>
  <cp:lastModifiedBy>Paul Spokes</cp:lastModifiedBy>
  <cp:revision/>
  <cp:lastPrinted>2026-03-16T13:13:11Z</cp:lastPrinted>
  <dcterms:created xsi:type="dcterms:W3CDTF">1999-03-07T14:22:22Z</dcterms:created>
  <dcterms:modified xsi:type="dcterms:W3CDTF">2026-03-16T17:07:27Z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0x010100168870767DFF914DB558FDA33BD714EA</vt:lpwstr>
  </property>
</Properties>
</file>